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35" windowHeight="3690" tabRatio="863" firstSheet="10" activeTab="14"/>
  </bookViews>
  <sheets>
    <sheet name="1.sz.m. önk. össz.bev.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sz.m.int.bevét" sheetId="6" r:id="rId6"/>
    <sheet name="6.sz.m.int.kiad" sheetId="7" r:id="rId7"/>
    <sheet name="7.sz.m. Létszám" sheetId="8" r:id="rId8"/>
    <sheet name="8.a.sz.m.fejlesztés" sheetId="9" r:id="rId9"/>
    <sheet name="8.b.sz.m.intfejl" sheetId="10" r:id="rId10"/>
    <sheet name="9.sz.m.Dologi kiadás" sheetId="11" r:id="rId11"/>
    <sheet name="10.sz.m.szociális kiadások" sheetId="12" r:id="rId12"/>
    <sheet name="11.sz.m.átadott pe" sheetId="13" r:id="rId13"/>
    <sheet name="12. sz adósság kötelezettség" sheetId="14" r:id="rId14"/>
    <sheet name="13. saját bevételek" sheetId="15" r:id="rId15"/>
    <sheet name="14.sz.m. tartozás" sheetId="16" r:id="rId16"/>
    <sheet name="15. sz. m. EU" sheetId="17" r:id="rId17"/>
    <sheet name="16. sz m közvetett tám" sheetId="18" r:id="rId18"/>
    <sheet name="17. sz többéves kihat" sheetId="19" r:id="rId19"/>
    <sheet name="18. előirányzat felh" sheetId="20" r:id="rId20"/>
    <sheet name="19. hitelállomány" sheetId="21" r:id="rId21"/>
    <sheet name="20. m állami támog." sheetId="22" r:id="rId22"/>
    <sheet name="21  3 év mérleg bev" sheetId="23" r:id="rId23"/>
    <sheet name="21  3 évmérleg kiadás" sheetId="24" r:id="rId24"/>
  </sheets>
  <externalReferences>
    <externalReference r:id="rId27"/>
  </externalReferences>
  <definedNames>
    <definedName name="_xlnm.Print_Area" localSheetId="1">'1 .sz.m.önk.össz.kiad.'!$A$1:$E$57</definedName>
    <definedName name="_xlnm.Print_Area" localSheetId="0">'1.sz.m. önk. össz.bev.'!$A$1:$E$59</definedName>
    <definedName name="_xlnm.Print_Area" localSheetId="11">'10.sz.m.szociális kiadások'!$A$1:$D$28</definedName>
    <definedName name="_xlnm.Print_Area" localSheetId="12">'11.sz.m.átadott pe'!$A$1:$D$27</definedName>
    <definedName name="_xlnm.Print_Area" localSheetId="14">'13. saját bevételek'!$A$1:$C$13</definedName>
    <definedName name="_xlnm.Print_Area" localSheetId="2">'2.sz.m.összehasonlító'!$A$1:$D$29</definedName>
    <definedName name="_xlnm.Print_Area" localSheetId="22">'21  3 év mérleg bev'!$A$1:$G$54</definedName>
    <definedName name="_xlnm.Print_Area" localSheetId="23">'21  3 évmérleg kiadás'!$A$1:$F$31</definedName>
    <definedName name="_xlnm.Print_Area" localSheetId="3">'3.sz.m Önk  bev.'!$A$1:$C$62</definedName>
    <definedName name="_xlnm.Print_Area" localSheetId="4">'4.sz.m.ÖNK kiadás'!$A$1:$C$32</definedName>
    <definedName name="_xlnm.Print_Area" localSheetId="5">'5.sz.m.int.bevét'!$A$1:$R$15</definedName>
    <definedName name="_xlnm.Print_Area" localSheetId="6">'6.sz.m.int.kiad'!$A$1:$K$13</definedName>
    <definedName name="_xlnm.Print_Area" localSheetId="7">'7.sz.m. Létszám'!$A$1:$G$19</definedName>
    <definedName name="_xlnm.Print_Area" localSheetId="8">'8.a.sz.m.fejlesztés'!$A$1:$F$26</definedName>
    <definedName name="_xlnm.Print_Area" localSheetId="9">'8.b.sz.m.intfejl'!$A$1:$E$18</definedName>
    <definedName name="_xlnm.Print_Area" localSheetId="10">'9.sz.m.Dologi kiadás'!$A$1:$D$30</definedName>
  </definedNames>
  <calcPr fullCalcOnLoad="1"/>
</workbook>
</file>

<file path=xl/comments5.xml><?xml version="1.0" encoding="utf-8"?>
<comments xmlns="http://schemas.openxmlformats.org/spreadsheetml/2006/main">
  <authors>
    <author>Lugosin?</author>
  </authors>
  <commentList>
    <comment ref="C22" authorId="0">
      <text>
        <r>
          <rPr>
            <b/>
            <sz val="8"/>
            <rFont val="Tahoma"/>
            <family val="2"/>
          </rPr>
          <t>Lugosiné:</t>
        </r>
        <r>
          <rPr>
            <sz val="8"/>
            <rFont val="Tahoma"/>
            <family val="2"/>
          </rPr>
          <t xml:space="preserve">
hulladék udvar
</t>
        </r>
      </text>
    </comment>
  </commentList>
</comments>
</file>

<file path=xl/sharedStrings.xml><?xml version="1.0" encoding="utf-8"?>
<sst xmlns="http://schemas.openxmlformats.org/spreadsheetml/2006/main" count="1082" uniqueCount="724">
  <si>
    <t>Idegenforgalmi adó</t>
  </si>
  <si>
    <t>Iparűzési adó</t>
  </si>
  <si>
    <t>Helyi adók összesen</t>
  </si>
  <si>
    <t>Személyi jöv.adó helyben maradó része</t>
  </si>
  <si>
    <t>Gépjárműadó</t>
  </si>
  <si>
    <t>Bírságok</t>
  </si>
  <si>
    <t>Személyi juttatások</t>
  </si>
  <si>
    <t>Működési célú pénzeszközátadás</t>
  </si>
  <si>
    <t>Felhalmozási célú pénzeszközátadás</t>
  </si>
  <si>
    <t>dologi kiadások</t>
  </si>
  <si>
    <t>összesen</t>
  </si>
  <si>
    <t>Összesen</t>
  </si>
  <si>
    <t>személyi juttatások</t>
  </si>
  <si>
    <t xml:space="preserve"> Összesen</t>
  </si>
  <si>
    <t>e Ft-ban</t>
  </si>
  <si>
    <t xml:space="preserve"> Ö s s z e s e n</t>
  </si>
  <si>
    <t>Fennálló hitelek kamatai</t>
  </si>
  <si>
    <t>Késedelmi pótlék</t>
  </si>
  <si>
    <t>Céltartalék intézmény épületek karbantartására</t>
  </si>
  <si>
    <t>Általános tartalék</t>
  </si>
  <si>
    <t>SZJA kiegészítés adóerőképesség alapján</t>
  </si>
  <si>
    <t>ellátottak pénzbeli juttatásai</t>
  </si>
  <si>
    <t>működési</t>
  </si>
  <si>
    <t>Megnevezés</t>
  </si>
  <si>
    <t>Előirányzat</t>
  </si>
  <si>
    <t>Tárgyi eszközök és imm. javak értékesítése</t>
  </si>
  <si>
    <t>Sajátos felhalmozási és tőkebevételek</t>
  </si>
  <si>
    <t>Előző évi működési pénzmaradvány igénybevétele</t>
  </si>
  <si>
    <t>Előző évi fejlesztési pénzmaradvány igénybevétele</t>
  </si>
  <si>
    <t xml:space="preserve">Telekadó </t>
  </si>
  <si>
    <t>Intézmények működési bevételei</t>
  </si>
  <si>
    <t>Sorszám</t>
  </si>
  <si>
    <t>Felh. célú kölcsönök visszatérülése, igénybevétele</t>
  </si>
  <si>
    <t>E Ft-ban</t>
  </si>
  <si>
    <t>Magánszemélyek kommunális adója</t>
  </si>
  <si>
    <t>Adóbírság</t>
  </si>
  <si>
    <t>Fennálló működési hitelek kamatai</t>
  </si>
  <si>
    <t>Intézmények alulfinanszírozása</t>
  </si>
  <si>
    <t>BEVÉTELEK</t>
  </si>
  <si>
    <t>KIADÁSOK</t>
  </si>
  <si>
    <t>Talajterhelési díj</t>
  </si>
  <si>
    <t>Felújítási kiadások áfá-val</t>
  </si>
  <si>
    <t>Működési kölcsön visszatérülése</t>
  </si>
  <si>
    <t xml:space="preserve">Személyi juttatások </t>
  </si>
  <si>
    <t>Egyéb sajátos bevételek</t>
  </si>
  <si>
    <t>Támogatásértékű működési kiadás</t>
  </si>
  <si>
    <t>Támogatásértékű felhalmozási kiadás</t>
  </si>
  <si>
    <t>felhalmozási</t>
  </si>
  <si>
    <t>Önkormányzat intézményi működési bevétele</t>
  </si>
  <si>
    <t>Ellátottak pénzbeli juttatásai - Szociális és gyermekjóléti kiadások</t>
  </si>
  <si>
    <t>Fejlesztési célú hitel- külön döntés alapján</t>
  </si>
  <si>
    <t>Céltartalék intézmény épületek karbantart.</t>
  </si>
  <si>
    <t>Bevételi jogcím</t>
  </si>
  <si>
    <t>Kiadási jogcím</t>
  </si>
  <si>
    <t>CÍM</t>
  </si>
  <si>
    <t>3.</t>
  </si>
  <si>
    <t>4.</t>
  </si>
  <si>
    <t>5.</t>
  </si>
  <si>
    <t>6.</t>
  </si>
  <si>
    <t>7.</t>
  </si>
  <si>
    <t>Felsőbüki N.P. Gimnázium</t>
  </si>
  <si>
    <t>Berg Gusztáv Szakiskola</t>
  </si>
  <si>
    <t>Rábaközi Műv. Közp.és Könyvtár</t>
  </si>
  <si>
    <t>Kórház</t>
  </si>
  <si>
    <t>RMK és Könyvtár</t>
  </si>
  <si>
    <t xml:space="preserve">Támogatás </t>
  </si>
  <si>
    <t xml:space="preserve">  Saját erő</t>
  </si>
  <si>
    <t>B</t>
  </si>
  <si>
    <t>F</t>
  </si>
  <si>
    <t xml:space="preserve">FEJLESZTÉSEK (ÁFA-val) </t>
  </si>
  <si>
    <t>Intézmény</t>
  </si>
  <si>
    <t>Felújítás/beruházás</t>
  </si>
  <si>
    <t>Cím</t>
  </si>
  <si>
    <t>Város- és községgazdálkodási szolgáltatás</t>
  </si>
  <si>
    <t>Közvilágítási feladatok</t>
  </si>
  <si>
    <t>Vagyonbiztosítás</t>
  </si>
  <si>
    <t>Városi sportfeladatok</t>
  </si>
  <si>
    <t>Kulturális tevékenység - rendezvények</t>
  </si>
  <si>
    <t xml:space="preserve">Városhoz való kötődés erősítése </t>
  </si>
  <si>
    <t>Ingyenes tankönyv támogatás - keretösszeg</t>
  </si>
  <si>
    <t>ÖSSZESEN:</t>
  </si>
  <si>
    <t>Önkormányzati bevételek és kiadások mérlege</t>
  </si>
  <si>
    <t>Átengedett központi adók</t>
  </si>
  <si>
    <t>ÖSSZESEN</t>
  </si>
  <si>
    <t>Összesen:</t>
  </si>
  <si>
    <t>12. számú melléklet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</si>
  <si>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</si>
  <si>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</si>
  <si>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</si>
  <si>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</si>
  <si>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Rendőrség támogatása</t>
  </si>
  <si>
    <t>KSE támogatása</t>
  </si>
  <si>
    <t>Sport támogatások</t>
  </si>
  <si>
    <t>Civil szervezetek támogatása</t>
  </si>
  <si>
    <t>"JÓSZÍV" Temetkezési Kft</t>
  </si>
  <si>
    <t>Pannon Víz Rt.</t>
  </si>
  <si>
    <t xml:space="preserve">BURSA Hungarica </t>
  </si>
  <si>
    <t>Társasházi hozzájárulás</t>
  </si>
  <si>
    <t>Felhalmozási célú</t>
  </si>
  <si>
    <t>Kapuvár Térségi Általános Iskola</t>
  </si>
  <si>
    <t>Király-tó Óvoda és Bölcsőde</t>
  </si>
  <si>
    <t>2. számú melléklet</t>
  </si>
  <si>
    <t>Felsőbüki Nagy Pál Gimnázium</t>
  </si>
  <si>
    <t>Rábaközi Művelődési Központ és Városi Könyvtár</t>
  </si>
  <si>
    <t>Lumniczer Sándor Kórház-Rendelőintézet</t>
  </si>
  <si>
    <t>Polgármesteri Hivatal  ( polgármesterrel együtt)</t>
  </si>
  <si>
    <t>Mindösszesen:</t>
  </si>
  <si>
    <t>Egyéb bevételek</t>
  </si>
  <si>
    <t>FELHALMOZÁSI ÉS TŐKEJELLEGŰ BEVÉTELEK</t>
  </si>
  <si>
    <t>TÁMOGATÁSÉRTÉKŰ BEVÉTELEK</t>
  </si>
  <si>
    <t>FOLYÓ MŰKÖDÉSI KIADÁSOK</t>
  </si>
  <si>
    <t>FELHALMOZÁSI ÉS TŐKEJELLEGŰ KIADÁSOK</t>
  </si>
  <si>
    <t>TARTALÉKOK</t>
  </si>
  <si>
    <t xml:space="preserve">Dologi kiadások </t>
  </si>
  <si>
    <t>10. számú melléklet</t>
  </si>
  <si>
    <t>SZOCIÁLIS ÉS GYERMEKJÓLÉTI ELLÁTÁSOK 
2004. ÉVI ELŐIRÁNYZATA</t>
  </si>
  <si>
    <t>Szociális ellátások</t>
  </si>
  <si>
    <t>Eredeti előirányzat</t>
  </si>
  <si>
    <t>Központi támogatás 
e Ft-ban</t>
  </si>
  <si>
    <t>Saját erő</t>
  </si>
  <si>
    <t>Közhasznú foglalkoztatás</t>
  </si>
  <si>
    <t>Polgármesteri Hivatal</t>
  </si>
  <si>
    <t>15. számú melléklet</t>
  </si>
  <si>
    <t>Adatszolgáltatás</t>
  </si>
  <si>
    <t>az elismert tartozásállományról</t>
  </si>
  <si>
    <t>Költségvetési szerv neve:</t>
  </si>
  <si>
    <t>Költségvetési szerv számlaszáma:</t>
  </si>
  <si>
    <t>Sor-szám</t>
  </si>
  <si>
    <t xml:space="preserve">Tartozásállomány megnevezése </t>
  </si>
  <si>
    <t>15-30 nap közötti állomány</t>
  </si>
  <si>
    <t>30-60 nap közötti állomány</t>
  </si>
  <si>
    <t>60 napon 
túli állomány</t>
  </si>
  <si>
    <t>1.</t>
  </si>
  <si>
    <t>Állammal szembeni tartozások</t>
  </si>
  <si>
    <t>2.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</si>
  <si>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</si>
  <si>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</si>
  <si>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</si>
  <si>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</si>
  <si>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</si>
  <si>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</si>
  <si>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Helyi adók</t>
  </si>
  <si>
    <t>Városi amatőr művészeti csoportok támogatása</t>
  </si>
  <si>
    <t>Önkormányzaton belül megvalósuló projektek (támogatási szerződéssel rendelkező)</t>
  </si>
  <si>
    <t xml:space="preserve">Bevételek </t>
  </si>
  <si>
    <t xml:space="preserve">Kiadások </t>
  </si>
  <si>
    <t>TIOP-2.1.3-07/1-2008-0007</t>
  </si>
  <si>
    <t>Támogatás</t>
  </si>
  <si>
    <t>Kistérségi járóbeteg szolgáltatások fejlesztése Kapuváron</t>
  </si>
  <si>
    <t>Összes bevétel</t>
  </si>
  <si>
    <t>Összes kiadás</t>
  </si>
  <si>
    <t>NYDOP-5.2.1/C-2008-0004</t>
  </si>
  <si>
    <t>Lumniczer Sándor Kórház Angiológiai Rehabilitációs központ kialakításának rekonstrukciós programja</t>
  </si>
  <si>
    <t xml:space="preserve">Angiológiai Rehabilitációs Központ </t>
  </si>
  <si>
    <t>Fejlesztési tartalék (kötvény, hitel, előleg)</t>
  </si>
  <si>
    <t>Projekt megvalósítás</t>
  </si>
  <si>
    <t>Pénzmaradvány</t>
  </si>
  <si>
    <t>Kötvény</t>
  </si>
  <si>
    <t>Támogatásért. műk kiadás</t>
  </si>
  <si>
    <t>Fejlesztési tartalék (kötvény, kamata)</t>
  </si>
  <si>
    <t>Szakmai tev. ellátók</t>
  </si>
  <si>
    <t>Üzemelte-tési tev. ellátók</t>
  </si>
  <si>
    <t>Ipari Park területén lévő csatorna építés-beruházási ÖKIF hitel</t>
  </si>
  <si>
    <t>Városi útak felújítása -ÖKIF hitel</t>
  </si>
  <si>
    <t>Ipari Park területén lévő útépítés, közvilágítás- beruházási ÖKIF hitel</t>
  </si>
  <si>
    <t>B/F</t>
  </si>
  <si>
    <t xml:space="preserve">   Tárgyi eszközök és imm. javak értékesítése</t>
  </si>
  <si>
    <t xml:space="preserve">   Sajátos felhalmozási és tőkebevételek</t>
  </si>
  <si>
    <t xml:space="preserve">   Működési célú átvett pénzeszközök    </t>
  </si>
  <si>
    <t xml:space="preserve">   Felhalmozási célú átvett pénzeszköz </t>
  </si>
  <si>
    <t xml:space="preserve">   Felh.célú kölcsönök visszatérülése</t>
  </si>
  <si>
    <t xml:space="preserve">   Előző évi működési pénzmaradvány igénybev.</t>
  </si>
  <si>
    <t xml:space="preserve">   Előző évi felhalmozási pénzmaradvány</t>
  </si>
  <si>
    <t>Dologi kiadások levonva a felhalm. Áfa                          (részletezve 9. mellékleten)</t>
  </si>
  <si>
    <t>Kapuvár Térségi Általános Iskola és Pedagógiai Szakszolgálat</t>
  </si>
  <si>
    <t>Többcélú társulás pályázati önerő</t>
  </si>
  <si>
    <t>Volt Rendőrségi épület felújítása</t>
  </si>
  <si>
    <t>Zöldterület kezelés</t>
  </si>
  <si>
    <t>Közutak, hidak üzemeltetése, fenntartása</t>
  </si>
  <si>
    <t>Lakóingatlan bérbeadása, üzemeltetése</t>
  </si>
  <si>
    <t>Nem lakóingatlan bérbeadása, üzemeltetése</t>
  </si>
  <si>
    <t>Állategészségügyi ellátás</t>
  </si>
  <si>
    <t>Települési hulladék begyűjtése, szállítása</t>
  </si>
  <si>
    <t>Parkolók, garázsok üzemeltetése, fenntartása</t>
  </si>
  <si>
    <t>Önkormányzati lakások felújítása</t>
  </si>
  <si>
    <t>Üzemeltetési tev. ellátók</t>
  </si>
  <si>
    <t>2012.</t>
  </si>
  <si>
    <t>Intézményi működési bevételek</t>
  </si>
  <si>
    <t>F e l ú j í t á s o k</t>
  </si>
  <si>
    <t>B e v é t e l e k  főösszege</t>
  </si>
  <si>
    <t xml:space="preserve">     Idegenforgalmi adó</t>
  </si>
  <si>
    <t xml:space="preserve">     Iparűzési adó</t>
  </si>
  <si>
    <t xml:space="preserve">     Telekadó </t>
  </si>
  <si>
    <t xml:space="preserve">     Magánszemélyek kommunális adója</t>
  </si>
  <si>
    <t xml:space="preserve">     Adóbírság</t>
  </si>
  <si>
    <t xml:space="preserve">     Késedelmi pótlék</t>
  </si>
  <si>
    <t xml:space="preserve">     Személyi jöv.adó helyben maradó része</t>
  </si>
  <si>
    <t xml:space="preserve">     SZJA kiegészítés adóerőképesség alapján</t>
  </si>
  <si>
    <t xml:space="preserve">     Gépjárműadó</t>
  </si>
  <si>
    <t xml:space="preserve">     Bírságok</t>
  </si>
  <si>
    <t xml:space="preserve">     Talajterhelési díj</t>
  </si>
  <si>
    <t xml:space="preserve">     Egyéb sajátos bevételek</t>
  </si>
  <si>
    <t xml:space="preserve">VÉGLEGESEN ÁTVETT PÉNZESZKÖZÖK </t>
  </si>
  <si>
    <t xml:space="preserve">    Tárgyévi költségvetési bevételek</t>
  </si>
  <si>
    <t xml:space="preserve">       TÁRGYÉVI KÖLTSÉGVETÉSI BEVÉTELEK</t>
  </si>
  <si>
    <t>K i a d á s o k főösszege</t>
  </si>
  <si>
    <t xml:space="preserve">     Költségvetési kiadások összesen</t>
  </si>
  <si>
    <t xml:space="preserve">    KÖLTSÉGVETÉSI KIADÁSOK ÖSSZESEN</t>
  </si>
  <si>
    <t>K I A D Á S O K  F Ő Ö S S Z E G E</t>
  </si>
  <si>
    <t>B E V É T E L E K  F Ő Ö S S Z E G E</t>
  </si>
  <si>
    <t>Sorsz.</t>
  </si>
  <si>
    <t xml:space="preserve">   Tárgyévi költségvetési bevétel</t>
  </si>
  <si>
    <t>Működési célú bevételek főösszeg</t>
  </si>
  <si>
    <t>Működési célú kiadások főösszeg</t>
  </si>
  <si>
    <t>Felhalmozási célú bevételek főösszeg</t>
  </si>
  <si>
    <t>Felhalmozási célú kiadások főösszeg</t>
  </si>
  <si>
    <t>Önkormányzati forrás</t>
  </si>
  <si>
    <t>Saját forrás</t>
  </si>
  <si>
    <t>Támogatásértékű felhalmozási bevétel</t>
  </si>
  <si>
    <t>Nyitott KAPU-VÁR Térségi Szociális Szolgáltató Központ</t>
  </si>
  <si>
    <t>METRUM Zeneiskola – Alapfokú Művészetoktatási Intézmény</t>
  </si>
  <si>
    <t>Metrum Zeneiskola</t>
  </si>
  <si>
    <t>Nyitott KAPU-VÁR</t>
  </si>
  <si>
    <t xml:space="preserve">Inkubátorház építése szlovák-magyar projekt </t>
  </si>
  <si>
    <t>Fertő-Hansági Környezetbarát Mobilitás - pályázat</t>
  </si>
  <si>
    <t>Tüdőgondozó raktárépület bontása</t>
  </si>
  <si>
    <t>Flóra Termál Kft.</t>
  </si>
  <si>
    <t>2013.</t>
  </si>
  <si>
    <t>2014.</t>
  </si>
  <si>
    <t>Városi útfelújítás</t>
  </si>
  <si>
    <t>Temető kiszolgáló épület önkormányzati rész vásárlás</t>
  </si>
  <si>
    <t xml:space="preserve">     Alaptevékenységgel összefüggő egyéb bevételek</t>
  </si>
  <si>
    <t xml:space="preserve">     Kamatbevételek</t>
  </si>
  <si>
    <t xml:space="preserve">     Továbbszámlázott szolgáltatások</t>
  </si>
  <si>
    <t xml:space="preserve">     Kiszámlázott termékek és szolg. áfája</t>
  </si>
  <si>
    <t>Kapuvári Távhő Kft.</t>
  </si>
  <si>
    <t>Kivitelezési pótmunkák</t>
  </si>
  <si>
    <t>HUSK/0801/122</t>
  </si>
  <si>
    <t>Marketingeszközök létrehozása az Alsó-Csallóköz és a Hanság termálturizmusához</t>
  </si>
  <si>
    <t>TÁMOP- 6.1.2/A-09/1-2010-1079</t>
  </si>
  <si>
    <t>Egészségre nevelő és szemléletformáló életmódprogramok a Kapuvár Városi Önkormányzat Polgármesteri Hivatalában</t>
  </si>
  <si>
    <t>HUSK/0901/1.1.1/0124</t>
  </si>
  <si>
    <t>Határon átnyúló Inkubációs szolgáltatások kialakítása</t>
  </si>
  <si>
    <t>Működési célú rövidlejáratú hitel -hiány</t>
  </si>
  <si>
    <t xml:space="preserve">Saját forrás </t>
  </si>
  <si>
    <t>Éves eredeti kiadási előirányzat: …………… ezer Ft</t>
  </si>
  <si>
    <t>30 napon túli elismert tartozásállomány összesen: ……………… Ft</t>
  </si>
  <si>
    <t>2011. évi pénzmaradvány</t>
  </si>
  <si>
    <t>Intézményi működési bevétel</t>
  </si>
  <si>
    <t>Közhatalmi bevétel</t>
  </si>
  <si>
    <t>Támogatásértékű bevétel</t>
  </si>
  <si>
    <t>Átvett pénzeszközök</t>
  </si>
  <si>
    <t>Önkormányzati támogatás</t>
  </si>
  <si>
    <t>EU támogatás</t>
  </si>
  <si>
    <t>OEP</t>
  </si>
  <si>
    <t>EU</t>
  </si>
  <si>
    <t>Egyéb</t>
  </si>
  <si>
    <t>MAJ és szoc. hj</t>
  </si>
  <si>
    <t>Működési költségvetés kiadásai</t>
  </si>
  <si>
    <t>intézményi beruh. kiadásai</t>
  </si>
  <si>
    <t>felújítások</t>
  </si>
  <si>
    <t>Támogatásért.felh. kiadás</t>
  </si>
  <si>
    <t>Felhalmozási költségvetés kiadásai</t>
  </si>
  <si>
    <t>Társadalombiztosítás pénzügyi alapjából átvett pénzeszköz</t>
  </si>
  <si>
    <t>Egyéb működési célú támogatásértékű bevétel</t>
  </si>
  <si>
    <t>Egyéb felhalmozási célú támogatásértékű bevétel</t>
  </si>
  <si>
    <t>Működési célú pénzügyi műveletek kiadásai</t>
  </si>
  <si>
    <t>Felhalmozási célú pénzügyi műveletek kiadásai</t>
  </si>
  <si>
    <t>Költségvetési szerv megnevezése</t>
  </si>
  <si>
    <t>Önkormányzat 2012. évi bevételi előirányzatai</t>
  </si>
  <si>
    <t xml:space="preserve">   Nomatív hozzájárulások</t>
  </si>
  <si>
    <t xml:space="preserve">   Központosított előirányzatok</t>
  </si>
  <si>
    <t xml:space="preserve">   Kiegészítő támogatás</t>
  </si>
  <si>
    <t xml:space="preserve">   Egyéb támogatás, kiegészítés</t>
  </si>
  <si>
    <t xml:space="preserve">   Működési célú pénzügyi műveletek bevételei</t>
  </si>
  <si>
    <t xml:space="preserve">   Felhalmozási célú pénzügyi műveletek bevételei</t>
  </si>
  <si>
    <t>Önkormányzat 2012. évi kiadási előirányzatai</t>
  </si>
  <si>
    <t>Rendszeres szociális segély  egészségkárosodott  személyek részére Szt. 37 §(1)bek.</t>
  </si>
  <si>
    <t>Aktív korúak ellátása  - foglalkoztatást helyettesítő támogatás -  Szt. 35.§(1)bek.</t>
  </si>
  <si>
    <t>Ápolási díj méltányossági Szt. 40. §</t>
  </si>
  <si>
    <t xml:space="preserve">Átmeneti segély/szemétszállításhoz hozzájárulás Szt. 45. §                      </t>
  </si>
  <si>
    <t>Temetési segély 46. §</t>
  </si>
  <si>
    <t>Köztemetés Szt. 49. §</t>
  </si>
  <si>
    <t>Közgyógyellátás méltányossági Szt. 50 §. (3)bek</t>
  </si>
  <si>
    <t>Egyéb pénzbeli támogatás</t>
  </si>
  <si>
    <t>Közlekedési támogatás</t>
  </si>
  <si>
    <t>2012. év</t>
  </si>
  <si>
    <t>Önkormányzat dologi kiadásai</t>
  </si>
  <si>
    <t>eredeti</t>
  </si>
  <si>
    <t>Inkubátorház építése szlovák-magyar projekt</t>
  </si>
  <si>
    <t>Városközpont rehabilitációs pályázat</t>
  </si>
  <si>
    <t>Fejlesztési hitelek, kötvény kamatai</t>
  </si>
  <si>
    <t xml:space="preserve">   Rövid lejáratú betét után kapott felh. kamat</t>
  </si>
  <si>
    <t>Kapuvári Civil Programalap</t>
  </si>
  <si>
    <t xml:space="preserve">2012. év </t>
  </si>
  <si>
    <t xml:space="preserve">Településrendezési terv </t>
  </si>
  <si>
    <t>Kapuvár Térségi Ált. Isk. Pátzay épület felújítása</t>
  </si>
  <si>
    <t>Gyalogos átkelőhely kialakítása (posta)</t>
  </si>
  <si>
    <t>Kerékpáros Centrum bővítés kiviteli terve</t>
  </si>
  <si>
    <t>Bölcsőde épület bővítés kiviteli terve</t>
  </si>
  <si>
    <t>Óvoda felújítások megvalósítási tanulmány (KEOP)</t>
  </si>
  <si>
    <t>Fő téri gyalogos-kerékpárút átvezetés eng. terve</t>
  </si>
  <si>
    <t>Szakmai, informatikai támogatás - keretösszeg</t>
  </si>
  <si>
    <t xml:space="preserve">Városközpont rehabilitációs pályázat </t>
  </si>
  <si>
    <t xml:space="preserve"> I n t é z m é n y i  b e r u h á z á s o k</t>
  </si>
  <si>
    <t>Közhatalmi bevételek</t>
  </si>
  <si>
    <t>ÖNKORMÁNYZATI TÁMOGATÁSOK, KIEGÉSZÍTÉSEK</t>
  </si>
  <si>
    <t>Nomatív hozzájárulások</t>
  </si>
  <si>
    <t>Központosított előirányzatok</t>
  </si>
  <si>
    <t>Kiegészítő támogatások</t>
  </si>
  <si>
    <t>Egyéb támogatás, kiegészítés</t>
  </si>
  <si>
    <t>Támogatásértékű működési bevételek</t>
  </si>
  <si>
    <t>1.1</t>
  </si>
  <si>
    <t>1.2</t>
  </si>
  <si>
    <t>1.3</t>
  </si>
  <si>
    <t>1.3.1</t>
  </si>
  <si>
    <t>1.3.2</t>
  </si>
  <si>
    <t>1.3.3</t>
  </si>
  <si>
    <t>1.2.1</t>
  </si>
  <si>
    <t>1.2.2</t>
  </si>
  <si>
    <t>1.3.1.1</t>
  </si>
  <si>
    <t>1.3.1.3</t>
  </si>
  <si>
    <t>1.3.1.4</t>
  </si>
  <si>
    <t>1.3.1.5</t>
  </si>
  <si>
    <t>1.3.2.1</t>
  </si>
  <si>
    <t>1.3.2.2</t>
  </si>
  <si>
    <t>1.3.2.3</t>
  </si>
  <si>
    <t>1.3.2.4</t>
  </si>
  <si>
    <t>1.3.2.5</t>
  </si>
  <si>
    <t>1.3.3.1</t>
  </si>
  <si>
    <t>1.3.3.2</t>
  </si>
  <si>
    <t>1.3.3.3</t>
  </si>
  <si>
    <t>2.1</t>
  </si>
  <si>
    <t>2.2</t>
  </si>
  <si>
    <t>2.3</t>
  </si>
  <si>
    <t>2.4</t>
  </si>
  <si>
    <t>2.5</t>
  </si>
  <si>
    <t>3.1</t>
  </si>
  <si>
    <t>3.1.1</t>
  </si>
  <si>
    <t>3.1.2</t>
  </si>
  <si>
    <t>3.1.3</t>
  </si>
  <si>
    <t>3.2</t>
  </si>
  <si>
    <t>3.2.1</t>
  </si>
  <si>
    <t>3.2.2</t>
  </si>
  <si>
    <t>3.2.3</t>
  </si>
  <si>
    <t>4.1</t>
  </si>
  <si>
    <t>4.2</t>
  </si>
  <si>
    <t>4.3</t>
  </si>
  <si>
    <t>4.4</t>
  </si>
  <si>
    <t>Rövid lejáratú betét után kapott felh. kamat</t>
  </si>
  <si>
    <t>5.1</t>
  </si>
  <si>
    <t>5.2</t>
  </si>
  <si>
    <t>KÖLCSÖNÖK VISSZATÉRÜLÉSE</t>
  </si>
  <si>
    <t>6.1</t>
  </si>
  <si>
    <t>6.2</t>
  </si>
  <si>
    <t>7.1</t>
  </si>
  <si>
    <t>8.1</t>
  </si>
  <si>
    <t>8.2</t>
  </si>
  <si>
    <t xml:space="preserve">ÖNKORMÁNYZAT MŰKÖDÉSI BEVÉTELEI </t>
  </si>
  <si>
    <t xml:space="preserve">Önkormányzat sajátos működési bevétele </t>
  </si>
  <si>
    <t>PÉNZMARADVÁNY, VÁLLALKOZÁSI TEVÉKENYSÉG MARADVÁNYA</t>
  </si>
  <si>
    <t>FINANSZÍROZÁSI CÉLÚ PÉNZÜGYI MŰVELETEK BEVÉTELE</t>
  </si>
  <si>
    <t xml:space="preserve">Működési célú átvett pénzeszközök </t>
  </si>
  <si>
    <t xml:space="preserve">Felhalmozási célú átvett pénzeszköz </t>
  </si>
  <si>
    <t>Időskorúak járadéka Szt. 32/B.§</t>
  </si>
  <si>
    <t xml:space="preserve">Ápolási díj  alanyi 100% Szt 41.§ a, b, </t>
  </si>
  <si>
    <t xml:space="preserve">Ápolási díj alanyi jogú 130% Szt.43/A </t>
  </si>
  <si>
    <t>Ápolási díj szakértői vizsgálat 43/A.§(4)</t>
  </si>
  <si>
    <t>Lakásfenntartási támogatás normatív Szt.38 § a)</t>
  </si>
  <si>
    <t>Gyermekjóléti ellátások</t>
  </si>
  <si>
    <t>Kiegészítő  gyermekvédelmi tám. Gyvt.20/B.§</t>
  </si>
  <si>
    <t>Pénzbeli támogatás Gyvt. 20/A. § alapján</t>
  </si>
  <si>
    <t>Normatív étkezési támogatás Gyvt. 148.§ alapján</t>
  </si>
  <si>
    <t>Óvodáztatási támogatás</t>
  </si>
  <si>
    <t>Orvostechnológia gép-műszer</t>
  </si>
  <si>
    <t>Tehergépkocsi (CO2 szállításhoz)</t>
  </si>
  <si>
    <t>Gép berendezés, informatikai eszköz</t>
  </si>
  <si>
    <t>Épületek felújítása</t>
  </si>
  <si>
    <t xml:space="preserve">   Normatív kötött felhasználású támogatások</t>
  </si>
  <si>
    <t>Normatív kötött felhasználású támogatások</t>
  </si>
  <si>
    <t xml:space="preserve">   Műk. célú kölcsönök visszatérülése</t>
  </si>
  <si>
    <t>1.4</t>
  </si>
  <si>
    <t>1.5</t>
  </si>
  <si>
    <t>1.6</t>
  </si>
  <si>
    <t>1.7</t>
  </si>
  <si>
    <t>1.8</t>
  </si>
  <si>
    <t>KÖLCSÖN NYÚJTÁSA</t>
  </si>
  <si>
    <t>FINANSZÍROZÁSI CÉLÚ PÉNZÜGYI MŰVELETEK KIADÁSAI</t>
  </si>
  <si>
    <t>Működési  célú pénzügyi műveletek kiadásai</t>
  </si>
  <si>
    <t>Működési célú kölcsön nyújtása</t>
  </si>
  <si>
    <t>Felhalmozási célú kölcsön nyújtása</t>
  </si>
  <si>
    <t>Munkaadókat terhelő járulékok és szociális hozzájárulási adó</t>
  </si>
  <si>
    <t>2012. évi terv</t>
  </si>
  <si>
    <t>1. Önkormányzat működési bevételei</t>
  </si>
  <si>
    <t>2. Önkormányzati támogatások, kiegészítések</t>
  </si>
  <si>
    <t>3.1Támogatásértékű  működési bevételek</t>
  </si>
  <si>
    <t>5.1 Működési célú átvett pénzeszközök</t>
  </si>
  <si>
    <t>7.1 Előző évi pénzmaradvány igénybevétel</t>
  </si>
  <si>
    <t>8.1 Működési célú hitel -hiány</t>
  </si>
  <si>
    <t>2. Önkormányzati támogatások, kiegészítések felhalmozásra</t>
  </si>
  <si>
    <t>3.2 Támogatásértékű felhalmozási bevétel</t>
  </si>
  <si>
    <t>4. Felhalmozási és tőkejellegű bevételek</t>
  </si>
  <si>
    <t>5.3 Felhalmozási célú átvett pénzeszközök</t>
  </si>
  <si>
    <t>6.1 Működési kölcsön visszatérülése</t>
  </si>
  <si>
    <t>7.4 Felhalmozási célú pénzmaradvány igénybevétele</t>
  </si>
  <si>
    <t>8. Finanszírozási célú  bevétel</t>
  </si>
  <si>
    <t>1. Folyó működési kiadások</t>
  </si>
  <si>
    <t xml:space="preserve">   1.2Munkaadókat terhelő járulékok és szoc hja</t>
  </si>
  <si>
    <t xml:space="preserve">   1.3Dologi kiadások</t>
  </si>
  <si>
    <t xml:space="preserve">   1.1 Közhatalmi bevételek</t>
  </si>
  <si>
    <t xml:space="preserve">   1.2 Intézményi működési bevételek</t>
  </si>
  <si>
    <t xml:space="preserve">   1.3 Önkormányzat sajátos működési bevétele</t>
  </si>
  <si>
    <t xml:space="preserve">   1.5Támogatásértékű működési kiadás</t>
  </si>
  <si>
    <t xml:space="preserve">   1.4Szociális és gyermekjóléti kiadások</t>
  </si>
  <si>
    <t xml:space="preserve">   1.6Működési pénzeszk. átadás</t>
  </si>
  <si>
    <t xml:space="preserve">   1.7Intézményi alulfinanszírozás</t>
  </si>
  <si>
    <t xml:space="preserve">   1.8 Fennálló hitelek kamata</t>
  </si>
  <si>
    <t>3. Működési kölcsön nyújtás</t>
  </si>
  <si>
    <t>4. Tartalékok - működési</t>
  </si>
  <si>
    <t>2. Felhalmozási és tőkejellegű kiadások</t>
  </si>
  <si>
    <t>Beruházások áfa-val</t>
  </si>
  <si>
    <t xml:space="preserve">   2.1Beruházások</t>
  </si>
  <si>
    <t xml:space="preserve">   2.2Felújítások</t>
  </si>
  <si>
    <t xml:space="preserve">   2.3Végleges felh. pénzeszköz átadás</t>
  </si>
  <si>
    <t xml:space="preserve">   2.4Támogatásértékű felhalmozási kiadás</t>
  </si>
  <si>
    <t xml:space="preserve">   2.5Fejlesztési hitel kamata</t>
  </si>
  <si>
    <t>6.2 Felhalmozási célú kölcsön visszatérülése</t>
  </si>
  <si>
    <t>3. Felhalmozási kölcsön nyújtása</t>
  </si>
  <si>
    <t>4. Felhalmozási tartalék</t>
  </si>
  <si>
    <t xml:space="preserve">       Tárgyévi költségvetési kiadás</t>
  </si>
  <si>
    <t>5.2Finanszírozási kiadások</t>
  </si>
  <si>
    <t xml:space="preserve">   1.1Személyi kiadások</t>
  </si>
  <si>
    <t>2011. december 31.</t>
  </si>
  <si>
    <t>2012.  január 1.</t>
  </si>
  <si>
    <t>Közfoglalkoztatottak száma önkormányzatnál</t>
  </si>
  <si>
    <t>fő</t>
  </si>
  <si>
    <t xml:space="preserve">Európai Uniós támogatással megvalósuló  programok, projektek 2012. évi bevételei és kiadásai  </t>
  </si>
  <si>
    <t>NYDOP-3.1.1/A-09-2f-2011-0002</t>
  </si>
  <si>
    <t xml:space="preserve">„A kapuvári városközpont megújítása a természeti és történelmi értékek megőrzésével” városrehabilitációs projekt </t>
  </si>
  <si>
    <t>ATHU L00109</t>
  </si>
  <si>
    <t>Fertő-Hansági Környezetbarát Mobilitás</t>
  </si>
  <si>
    <t>......................, 2012. .......................... hó ..... nap</t>
  </si>
  <si>
    <t xml:space="preserve">   Osztalék és hozam bevétel </t>
  </si>
  <si>
    <t>Lakásvásárlás</t>
  </si>
  <si>
    <t>Számítástechnikai eszközök</t>
  </si>
  <si>
    <t>Felsőbüki NP Gimnázium</t>
  </si>
  <si>
    <t xml:space="preserve">gépek, berendezések </t>
  </si>
  <si>
    <t>ügyvitel, számítástechnika</t>
  </si>
  <si>
    <t>KÖLTSÉGVETÉSI BEVÉTELEK ÉS KIADÁSOK EGYENLEGE</t>
  </si>
  <si>
    <t>3. sz. táblázat</t>
  </si>
  <si>
    <t>KÜLSŐ FINANSZÍROZÁSI CÉLÚ PÉNZÜGYI BEVÉTELEK ÉS KIADÁSOK EGYENLEGE</t>
  </si>
  <si>
    <t>BELSŐ FINANSZÍROZÁSI CÉLÚ PÉNZÜGYI BEVÉTELEK ÉS KIADÁSOK EGYENLEGE</t>
  </si>
  <si>
    <t>Költségvetési hiány belső finanszírozására szolgáló bevételek</t>
  </si>
  <si>
    <t>FINANSZÍROZÁSI CÉLÚ PÉNZÜGYI BEVÉTELEK ÉS KIADÁSOK EGYENLEGE ÖSSZESEN</t>
  </si>
  <si>
    <t>Külső, belső finanszírozás összesen</t>
  </si>
  <si>
    <t xml:space="preserve">Belső finanszírozás </t>
  </si>
  <si>
    <t>Költségvetési hiány, többlet ( költségvetési bevételek  - költségvetési kiadások ) (+/-)</t>
  </si>
  <si>
    <t>Finanszírozási célú pénzügyi  műveletek bevételei</t>
  </si>
  <si>
    <t xml:space="preserve">1.1-ből: Működési célú pénzügyi műveletek bevételei </t>
  </si>
  <si>
    <t>Felhalmozási célú pénzügyi műveletek bevételei</t>
  </si>
  <si>
    <t xml:space="preserve">Finanszírozási célú pénzügyi műv. kiadásai </t>
  </si>
  <si>
    <t xml:space="preserve">       Működési célra</t>
  </si>
  <si>
    <t xml:space="preserve">       Felhalmozási célra</t>
  </si>
  <si>
    <t>Külső finanszírozás</t>
  </si>
  <si>
    <t>1. számú táblázat</t>
  </si>
  <si>
    <t>2. sz. táblázat</t>
  </si>
  <si>
    <t>MEGNEVEZÉS</t>
  </si>
  <si>
    <t>Évek</t>
  </si>
  <si>
    <t>Összesen
(7=3+4+5+6)</t>
  </si>
  <si>
    <t>2014. 
után</t>
  </si>
  <si>
    <t>ÖSSZES KÖTELEZETTSÉG</t>
  </si>
  <si>
    <t>Önkormányzat adósságot keletkeztető ügyletekből és kezességvállalásokból fennálló kötelezettségei</t>
  </si>
  <si>
    <t xml:space="preserve">CHF alapú hitel </t>
  </si>
  <si>
    <r>
      <t xml:space="preserve">Finanszírozási célú pénzügyi műveletek egyenlege </t>
    </r>
    <r>
      <rPr>
        <sz val="12"/>
        <rFont val="MS Sans Serif"/>
        <family val="2"/>
      </rPr>
      <t>(1.1 - 1.2) +/-</t>
    </r>
  </si>
  <si>
    <t>Előző évek előliránlyzat maradványának és vállalkozási maradványának igénybevétele</t>
  </si>
  <si>
    <t>2012. év terv</t>
  </si>
  <si>
    <t xml:space="preserve">Felhalmozási célú pénzügyi műveletek kiadásai </t>
  </si>
  <si>
    <t xml:space="preserve">1.2-ből: Működési célú pénzügyi műveletek kiadásai </t>
  </si>
  <si>
    <t xml:space="preserve">Katasztrófavédelem </t>
  </si>
  <si>
    <t>3. számú melléklet</t>
  </si>
  <si>
    <t>4. számú melléklet</t>
  </si>
  <si>
    <t>7. számú melléklet</t>
  </si>
  <si>
    <t>8/b. számú melléklet</t>
  </si>
  <si>
    <t xml:space="preserve">KÖLTSÉGVETÉSI SZERVEK FELHALMOZÁSI KIADÁSAI </t>
  </si>
  <si>
    <t>Önkormányzat költségvetetési szerveinek létszámkerete</t>
  </si>
  <si>
    <t>11. számú melléklet</t>
  </si>
  <si>
    <t>Bevételi jogcímek</t>
  </si>
  <si>
    <t>2012. évi előirányzat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</si>
  <si>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</si>
  <si>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</si>
  <si>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</si>
  <si>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</si>
  <si>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</si>
  <si>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</si>
  <si>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 xml:space="preserve">Ezer forintban </t>
  </si>
  <si>
    <t xml:space="preserve"> Önkormányzat saját bevételeinek részletezése az adósságot keletkeztető ügyletből származó tárgyévi fizetési kötelezettség megállapításához</t>
  </si>
  <si>
    <t>14. számú melléklet</t>
  </si>
  <si>
    <t>13. számú melléklet</t>
  </si>
  <si>
    <t>SAJÁT BEVÉTELEK ÖSSZESEN</t>
  </si>
  <si>
    <t>TÁMOP-6.2.4/A/09/1-2010-0027</t>
  </si>
  <si>
    <t>Foglalkoztatás támogatása egészségügyi intézmények számára</t>
  </si>
  <si>
    <t>TÁMOP-6.2.2/A/09/2-2010-0022</t>
  </si>
  <si>
    <t>Képzési programok az egészségügyben foglalkoztatottak számára, hiányszakmák képzése, kompetenciafejlesztés</t>
  </si>
  <si>
    <t>7.2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</si>
  <si>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</si>
  <si>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</si>
  <si>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</si>
  <si>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</si>
  <si>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</si>
  <si>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</si>
  <si>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</si>
  <si>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 xml:space="preserve">rendeleti </t>
  </si>
  <si>
    <t>Telekadó</t>
  </si>
  <si>
    <t>Gépjármű adó</t>
  </si>
  <si>
    <t>Ellátottak térítési díjának kedvezménye</t>
  </si>
  <si>
    <t>Jogcím</t>
  </si>
  <si>
    <t>Étkezési díj</t>
  </si>
  <si>
    <t>Gondozási díj</t>
  </si>
  <si>
    <t>Előirányzat-felhasználási terv
2012. évre</t>
  </si>
  <si>
    <t>Ezer forintban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</si>
  <si>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</si>
  <si>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</si>
  <si>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</si>
  <si>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</si>
  <si>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</si>
  <si>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</si>
  <si>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</si>
  <si>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</si>
  <si>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</si>
  <si>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</si>
  <si>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</si>
  <si>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</si>
  <si>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</si>
  <si>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Támogatásértékű bevételek</t>
  </si>
  <si>
    <t>8.</t>
  </si>
  <si>
    <t>Kölcsönök</t>
  </si>
  <si>
    <t>9.</t>
  </si>
  <si>
    <t>Előző évi pénzmaradvány, vállalkozási eredmény</t>
  </si>
  <si>
    <t>10.</t>
  </si>
  <si>
    <t>Finanszírozási célú bevételek</t>
  </si>
  <si>
    <t>11.</t>
  </si>
  <si>
    <t>Bevételek összesen:</t>
  </si>
  <si>
    <t>12.</t>
  </si>
  <si>
    <t>Kiadások</t>
  </si>
  <si>
    <t>13.</t>
  </si>
  <si>
    <t>14.</t>
  </si>
  <si>
    <t>15.</t>
  </si>
  <si>
    <t>16.</t>
  </si>
  <si>
    <t>17.</t>
  </si>
  <si>
    <t>18.</t>
  </si>
  <si>
    <t>Támogatásértékű kiadások</t>
  </si>
  <si>
    <t>19.</t>
  </si>
  <si>
    <t>Finanszírozási célú kiadások</t>
  </si>
  <si>
    <t>Kiadások összesen:</t>
  </si>
  <si>
    <t>Egyenleg</t>
  </si>
  <si>
    <t>Sor-
szám</t>
  </si>
  <si>
    <t>Kötelezettség jogcíme</t>
  </si>
  <si>
    <t>Kiadás vonzata évenként</t>
  </si>
  <si>
    <t>Az önkormányzat által felvett hitelállomány alakulása</t>
  </si>
  <si>
    <t>lejárat és eszközök szerinti bontásban</t>
  </si>
  <si>
    <t xml:space="preserve"> Ezer forintban </t>
  </si>
  <si>
    <t>Hitel jellege</t>
  </si>
  <si>
    <t>Hitel folyósítója</t>
  </si>
  <si>
    <t>Felvétel</t>
  </si>
  <si>
    <t xml:space="preserve">Lejárat </t>
  </si>
  <si>
    <t>Hitel állomány január 1-jén</t>
  </si>
  <si>
    <t xml:space="preserve"> éve</t>
  </si>
  <si>
    <t>éve</t>
  </si>
  <si>
    <t>2015.</t>
  </si>
  <si>
    <t xml:space="preserve">Működési célú </t>
  </si>
  <si>
    <t>Igénybevett folyószámla hitel</t>
  </si>
  <si>
    <t xml:space="preserve">Takarékbank </t>
  </si>
  <si>
    <t>CHF alapú hitel (2011. dec. 31. 255,91 MNB árfolyammal számolva)</t>
  </si>
  <si>
    <t xml:space="preserve">Összesen </t>
  </si>
  <si>
    <t xml:space="preserve">Normatív hozzájárulások és normatív, kötött felhasználású támogatások 2012. évre (TÁJÉKOZTATÓ)      </t>
  </si>
  <si>
    <t xml:space="preserve">  "ÖSSZESÍTŐ"</t>
  </si>
  <si>
    <t>Helyi önkormányzat:</t>
  </si>
  <si>
    <t>KSH kód:</t>
  </si>
  <si>
    <t xml:space="preserve">        Lakos 2011.jan.1.</t>
  </si>
  <si>
    <t>No.</t>
  </si>
  <si>
    <t xml:space="preserve">Összeg </t>
  </si>
  <si>
    <t>száma</t>
  </si>
  <si>
    <t>megnevezése</t>
  </si>
  <si>
    <t>(Ft)</t>
  </si>
  <si>
    <t>A hozzájárulások és támogatások összesítése (a kiegészítő felmérés utáni aktuális összeg):</t>
  </si>
  <si>
    <t>Települési önkormányzatok üzemeltetési, igazgatási, sport- és kulturális feladatai</t>
  </si>
  <si>
    <t>Okmányirodák működése és gyámügyi igazgatási feladatok</t>
  </si>
  <si>
    <t>Körjegyzőség működése</t>
  </si>
  <si>
    <t>Lakott külterülettel kapcsolatos feladatok</t>
  </si>
  <si>
    <t>Lakossági települési folyékony hulladék ártalmatlanítása</t>
  </si>
  <si>
    <t>Építésügyi igazgatási feladatok</t>
  </si>
  <si>
    <t>Üdülőhelyi feladatok</t>
  </si>
  <si>
    <t>Pénzbeli szociális juttatások</t>
  </si>
  <si>
    <t>Szociális és gyermekjóléti alapszolgáltatás feladatai</t>
  </si>
  <si>
    <t>Szociális és gyermekvédelmi bentlakásos és átmeneti elhelyezés</t>
  </si>
  <si>
    <t>Hajléktalanok átmeneti intézményei</t>
  </si>
  <si>
    <t>Gyermekek napközbeni ellátása</t>
  </si>
  <si>
    <t>Közoktatási alap-hozzájárulások</t>
  </si>
  <si>
    <t>Közoktatási kiegészítő hozzájárulások</t>
  </si>
  <si>
    <t>Normatív támogatások összesen</t>
  </si>
  <si>
    <t>I/1</t>
  </si>
  <si>
    <t>Pedagógiai szakszolgálat</t>
  </si>
  <si>
    <t>I/2</t>
  </si>
  <si>
    <t>Pedagógus továbbképzés tám.</t>
  </si>
  <si>
    <t>I/3</t>
  </si>
  <si>
    <t>Támogatás egyes pedagóguspótlékok kiegészítéséhez</t>
  </si>
  <si>
    <t>I/4</t>
  </si>
  <si>
    <t>Szociális juttatások, egyéb szolgáltatások</t>
  </si>
  <si>
    <t>I/5</t>
  </si>
  <si>
    <t>Szakmai, tanügyigazgatási informatikai feladatok tám.</t>
  </si>
  <si>
    <t>II/2</t>
  </si>
  <si>
    <t>Szociális továbbképzés és szakvizsga támogatása</t>
  </si>
  <si>
    <t>II/3</t>
  </si>
  <si>
    <t>Ingyenes és kedvezményes intézményi étkeztetés</t>
  </si>
  <si>
    <t>III.</t>
  </si>
  <si>
    <t>A többcélú kistérségi társulások támogatása</t>
  </si>
  <si>
    <t>Normatív kötött felhasználású támogatások összesen:</t>
  </si>
  <si>
    <t>SZJA támogatás (helyben maradó + adóerőképsesség alapján) összesen</t>
  </si>
  <si>
    <t>Helyi önkormányzatok és a többcélú kistérségi társulások egyes költségvetési kapcsolatokból számított bevételei összesen (20 + 27 + 28. sor) :</t>
  </si>
  <si>
    <t xml:space="preserve">Többéves kihatással járó döntésekből származó kötelezettségek </t>
  </si>
  <si>
    <t>célok szerint,  évenkénti megbontásban</t>
  </si>
  <si>
    <t>Köt. váll éve</t>
  </si>
  <si>
    <t>ÖKIF fejlesztési hitel törlesztése</t>
  </si>
  <si>
    <t>ÖKIF fejlesztési hitel kamata</t>
  </si>
  <si>
    <t>CHF alapú fejlesztési hitel</t>
  </si>
  <si>
    <t>CHF alapú fejlesztési hitel kamata</t>
  </si>
  <si>
    <t>Kötvény kamata</t>
  </si>
  <si>
    <r>
      <t>17. számú</t>
    </r>
    <r>
      <rPr>
        <i/>
        <sz val="16"/>
        <rFont val="Script MT Bold"/>
        <family val="4"/>
      </rPr>
      <t xml:space="preserve"> </t>
    </r>
    <r>
      <rPr>
        <i/>
        <sz val="12"/>
        <rFont val="Script MT Bold"/>
        <family val="4"/>
      </rPr>
      <t>melléklet</t>
    </r>
  </si>
  <si>
    <t>2010. évi tény</t>
  </si>
  <si>
    <t>2011. évi várható</t>
  </si>
  <si>
    <t>2012. évi tervezett</t>
  </si>
  <si>
    <t>1.1.1</t>
  </si>
  <si>
    <t>1.1.2</t>
  </si>
  <si>
    <t>1.2.1.1</t>
  </si>
  <si>
    <t>1.2.1.2</t>
  </si>
  <si>
    <t>Vállalkozók komm.adója</t>
  </si>
  <si>
    <t>1.2.1.3</t>
  </si>
  <si>
    <t>1.2.1.4</t>
  </si>
  <si>
    <t>1.2.1.5</t>
  </si>
  <si>
    <t>1.2.2.1</t>
  </si>
  <si>
    <t>1.2.2.2</t>
  </si>
  <si>
    <t>1.2.2.3</t>
  </si>
  <si>
    <t>1.2.2.4</t>
  </si>
  <si>
    <t>1.2.2.5</t>
  </si>
  <si>
    <t>1.2.3</t>
  </si>
  <si>
    <t>1.2.3.1</t>
  </si>
  <si>
    <t>1.2.3.2</t>
  </si>
  <si>
    <t>1.2.3.3</t>
  </si>
  <si>
    <t>4.5</t>
  </si>
  <si>
    <t>Egyéb felhalmozási bevételek</t>
  </si>
  <si>
    <t>Működési célú átvett pénzeszközök - önkormányzat</t>
  </si>
  <si>
    <t>Felhalmozási célú átvett pénzeszköz  - önkormányzat</t>
  </si>
  <si>
    <t xml:space="preserve">Működési célú rövidlejáratú hitel </t>
  </si>
  <si>
    <t>Fejlesztési célú hitel</t>
  </si>
  <si>
    <t>2010.évi tény</t>
  </si>
  <si>
    <t>2011.évi várható</t>
  </si>
  <si>
    <t>Munkaadókat terhelő járulékok</t>
  </si>
  <si>
    <t>Felhalmozási kiadások (beruházások) áfa-val</t>
  </si>
  <si>
    <t>Tárgyieszköz értékesítés áfa befizetése</t>
  </si>
  <si>
    <t>2.6</t>
  </si>
  <si>
    <t>Részesedés vásárlás</t>
  </si>
  <si>
    <t>2.7</t>
  </si>
  <si>
    <t>Pályázati tartalék</t>
  </si>
  <si>
    <t xml:space="preserve">Kötvény törlesztés </t>
  </si>
  <si>
    <t>5.1 Működési hitel törlesztése</t>
  </si>
  <si>
    <t>felhalm.</t>
  </si>
  <si>
    <t>Felhalm. célú egyéb bevétel</t>
  </si>
  <si>
    <t>1. Működési kiadások</t>
  </si>
  <si>
    <t xml:space="preserve">2. Felhalmozási és tőkejellegű  kiadások </t>
  </si>
  <si>
    <t>3. Kölcsön nyújtása</t>
  </si>
  <si>
    <t>4. Tartalékok</t>
  </si>
  <si>
    <t>5. Költségvetési szervek finanszírozása</t>
  </si>
  <si>
    <t>6. Finanszírozási célú pénzügyi műveletek kiadásai</t>
  </si>
  <si>
    <t xml:space="preserve">       1.1 Közhatalmi bevételek</t>
  </si>
  <si>
    <t xml:space="preserve">       1.2 Intézményi működési bevétel</t>
  </si>
  <si>
    <t xml:space="preserve">      1.3 Önkormányzat sajátos működési bevételei </t>
  </si>
  <si>
    <t>1. Működési bevételek</t>
  </si>
  <si>
    <t>2. Támogatások, kiegészítések</t>
  </si>
  <si>
    <t xml:space="preserve">        3.1 Támogatásértékű működési bevétel  </t>
  </si>
  <si>
    <t xml:space="preserve">        3.2   Támogatásértékű felhalmozási bevétel</t>
  </si>
  <si>
    <t xml:space="preserve">3. Támogatásértékű bevételek </t>
  </si>
  <si>
    <t xml:space="preserve">4. Felhalmozási és tőke jellegű bevételek </t>
  </si>
  <si>
    <t xml:space="preserve">5. Véglegesen átvett pénzeszközök </t>
  </si>
  <si>
    <t>6. Kölcsönök visszatérülése</t>
  </si>
  <si>
    <t>7. Pénzmaradvány, vállalkozási tevékenység maradványa</t>
  </si>
  <si>
    <t>8. Finanszírozási célú pénzügyi műveletek bevételei</t>
  </si>
  <si>
    <t>1.3.1 Helyi adók összesen</t>
  </si>
  <si>
    <t>1.3.2 Átengedett központi adók összesen</t>
  </si>
  <si>
    <t>1.3.3 Egyéb bevételek összesen</t>
  </si>
  <si>
    <t>4. számú melléklet 2.1 sorának részletezése</t>
  </si>
  <si>
    <t>4. számú melléklet 2.2 sorának részletezése</t>
  </si>
  <si>
    <t>4. számú melléklet 1.3 sorának részletezése</t>
  </si>
  <si>
    <t>4. számú melléklet 1.4 sorának részletezése</t>
  </si>
  <si>
    <t>4. számú melléklet 1.5 és 2.4 sorainak részletezése</t>
  </si>
  <si>
    <t>4. számú melléklet 1.6 és 2.3 sorainak részletezése</t>
  </si>
  <si>
    <t>16. számú melléklet</t>
  </si>
  <si>
    <t>20. számú melléklet</t>
  </si>
  <si>
    <t>19. számú melléklet</t>
  </si>
  <si>
    <t>18. számú melléklet</t>
  </si>
  <si>
    <t xml:space="preserve">Osztalék és hozam bevétel </t>
  </si>
  <si>
    <t>Lumniczer Sándor Kórház-rendelőintézet</t>
  </si>
  <si>
    <t>Önkormányzat sajátos működési bevételei</t>
  </si>
  <si>
    <t>Önkormányzati támogatások</t>
  </si>
  <si>
    <t>Felhalmozási és tőkejellegű bevételek</t>
  </si>
  <si>
    <t>Véglegesen átvett pénzeszközök</t>
  </si>
  <si>
    <t>Folyó működési kiadások</t>
  </si>
  <si>
    <t>Felhalmozási és tőkejellegű kiadások</t>
  </si>
  <si>
    <t>Kölcsönök nyújtása</t>
  </si>
  <si>
    <t>Tartalékok felhasználása</t>
  </si>
  <si>
    <t>Kedvezmények</t>
  </si>
  <si>
    <t>Kedvezmények összesen</t>
  </si>
  <si>
    <t>Szociális étkeztetés</t>
  </si>
  <si>
    <t>FNO</t>
  </si>
  <si>
    <t>Idősek nappali ellátása</t>
  </si>
  <si>
    <t>HSG</t>
  </si>
  <si>
    <t>Tartózkodási díj</t>
  </si>
  <si>
    <t>Szociális és gyermekjóléti ellátások (részletezve 10. mellékleten)</t>
  </si>
  <si>
    <t>Támogatásértékű működési kiadás (részletezve 11. mellékleten)</t>
  </si>
  <si>
    <t>Működési célú pénzeszközátadás (részletezve 11. mellékleten)</t>
  </si>
  <si>
    <t>Intézményi beruházási kiadások  (részletezve 8/a mellékleten)</t>
  </si>
  <si>
    <t>Felújítások (részletezve 8/a mellékleten)</t>
  </si>
  <si>
    <t>Felhalmozási célú pénzeszközátadás (részletezve 11. mellékleten)</t>
  </si>
  <si>
    <t>Támogatásértékű felhalmozási kiadás (részletezve 11. mellékleten)</t>
  </si>
  <si>
    <t>9. számú melléklet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</si>
</sst>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000\ _F_t_-;\-* #,##0.0000\ _F_t_-;_-* &quot;-&quot;??\ _F_t_-;_-@_-"/>
    <numFmt numFmtId="168" formatCode="0.0"/>
    <numFmt numFmtId="169" formatCode="#,##0\ _F_t"/>
    <numFmt numFmtId="170" formatCode="0.000"/>
    <numFmt numFmtId="171" formatCode="0.0000"/>
    <numFmt numFmtId="172" formatCode="0.0000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.0"/>
    <numFmt numFmtId="177" formatCode="General\ &quot; fő&quot;"/>
    <numFmt numFmtId="178" formatCode="#,###"/>
    <numFmt numFmtId="179" formatCode="#"/>
    <numFmt numFmtId="180" formatCode="[$-40E]yyyy\.\ mmmm\ d\."/>
    <numFmt numFmtId="181" formatCode="#,##0.0000"/>
    <numFmt numFmtId="182" formatCode="[$€-2]\ #\ ##,000_);[Red]\([$€-2]\ #\ ##,000\)"/>
    <numFmt numFmtId="183" formatCode="&quot;H-&quot;0000"/>
    <numFmt numFmtId="184" formatCode="#,##0_ ;\-#,##0\ "/>
    <numFmt numFmtId="185" formatCode="#,##0\ [$€-1];[Red]\-#,##0\ [$€-1]"/>
  </numFmts>
  <fonts count="1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b/>
      <i/>
      <sz val="8"/>
      <name val="MS Sans Serif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9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lgerian"/>
      <family val="5"/>
    </font>
    <font>
      <b/>
      <i/>
      <sz val="8.5"/>
      <name val="MS Sans Serif"/>
      <family val="2"/>
    </font>
    <font>
      <i/>
      <sz val="12"/>
      <name val="MS Sans Serif"/>
      <family val="2"/>
    </font>
    <font>
      <b/>
      <i/>
      <sz val="10"/>
      <name val="Arial"/>
      <family val="2"/>
    </font>
    <font>
      <b/>
      <sz val="14"/>
      <name val="MS Sans Serif"/>
      <family val="2"/>
    </font>
    <font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MS Sans Serif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2"/>
      <name val="Algerian"/>
      <family val="5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b/>
      <i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i/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0"/>
      <name val="Times New Roman"/>
      <family val="1"/>
    </font>
    <font>
      <u val="single"/>
      <sz val="10"/>
      <name val="MS Sans Serif"/>
      <family val="2"/>
    </font>
    <font>
      <b/>
      <i/>
      <sz val="13.5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b/>
      <i/>
      <sz val="10"/>
      <name val="Times New Roman"/>
      <family val="1"/>
    </font>
    <font>
      <sz val="10"/>
      <color indexed="10"/>
      <name val="MS Sans Serif"/>
      <family val="2"/>
    </font>
    <font>
      <sz val="10"/>
      <color indexed="10"/>
      <name val="Arial CE"/>
      <family val="2"/>
    </font>
    <font>
      <b/>
      <sz val="7"/>
      <name val="MS Sans Serif"/>
      <family val="2"/>
    </font>
    <font>
      <sz val="14"/>
      <name val="Arial CE"/>
      <family val="2"/>
    </font>
    <font>
      <i/>
      <sz val="11"/>
      <name val="Times New Roman CE"/>
      <family val="1"/>
    </font>
    <font>
      <b/>
      <i/>
      <sz val="12"/>
      <name val="MS Reference Sans Serif"/>
      <family val="2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1"/>
      <name val="Perpetua Titling MT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4"/>
      <name val="Algerian"/>
      <family val="5"/>
    </font>
    <font>
      <b/>
      <sz val="13"/>
      <name val="Arial"/>
      <family val="2"/>
    </font>
    <font>
      <i/>
      <sz val="12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0"/>
      <name val="Times New Roman"/>
      <family val="1"/>
    </font>
    <font>
      <b/>
      <u val="single"/>
      <sz val="18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i/>
      <sz val="12"/>
      <name val="Script MT Bold"/>
      <family val="4"/>
    </font>
    <font>
      <i/>
      <sz val="16"/>
      <name val="Script MT Bold"/>
      <family val="4"/>
    </font>
    <font>
      <b/>
      <i/>
      <sz val="14"/>
      <name val="Times New Roman"/>
      <family val="1"/>
    </font>
    <font>
      <b/>
      <sz val="11"/>
      <color indexed="10"/>
      <name val="MS Sans Serif"/>
      <family val="2"/>
    </font>
    <font>
      <u val="single"/>
      <sz val="12"/>
      <color indexed="12"/>
      <name val="MS Sans Serif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MS Sans Serif"/>
      <family val="2"/>
    </font>
    <font>
      <sz val="10"/>
      <color rgb="FFFF0000"/>
      <name val="Arial CE"/>
      <family val="2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darkHorizontal"/>
    </fill>
    <fill>
      <patternFill patternType="solid">
        <fgColor theme="0" tint="-0.149959996342659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ck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2" fillId="2" borderId="0" applyNumberFormat="0" applyBorder="0" applyAlignment="0" applyProtection="0"/>
    <xf numFmtId="0" fontId="122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4" fillId="20" borderId="1" applyNumberFormat="0" applyAlignment="0" applyProtection="0"/>
    <xf numFmtId="0" fontId="125" fillId="0" borderId="0" applyNumberFormat="0" applyFill="0" applyBorder="0" applyAlignment="0" applyProtection="0"/>
    <xf numFmtId="0" fontId="126" fillId="0" borderId="2" applyNumberFormat="0" applyFill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8" fillId="0" borderId="0" applyNumberFormat="0" applyFill="0" applyBorder="0" applyAlignment="0" applyProtection="0"/>
    <xf numFmtId="0" fontId="1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1" fillId="0" borderId="6" applyNumberFormat="0" applyFill="0" applyAlignment="0" applyProtection="0"/>
    <xf numFmtId="0" fontId="0" fillId="22" borderId="7" applyNumberFormat="0" applyFont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3" fillId="26" borderId="0" applyNumberFormat="0" applyBorder="0" applyAlignment="0" applyProtection="0"/>
    <xf numFmtId="0" fontId="123" fillId="27" borderId="0" applyNumberFormat="0" applyBorder="0" applyAlignment="0" applyProtection="0"/>
    <xf numFmtId="0" fontId="123" fillId="28" borderId="0" applyNumberFormat="0" applyBorder="0" applyAlignment="0" applyProtection="0"/>
    <xf numFmtId="0" fontId="132" fillId="29" borderId="0" applyNumberFormat="0" applyBorder="0" applyAlignment="0" applyProtection="0"/>
    <xf numFmtId="0" fontId="133" fillId="30" borderId="8" applyNumberFormat="0" applyAlignment="0" applyProtection="0"/>
    <xf numFmtId="0" fontId="1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8" fillId="0" borderId="0">
      <alignment/>
      <protection/>
    </xf>
    <xf numFmtId="0" fontId="32" fillId="0" borderId="0">
      <alignment/>
      <protection/>
    </xf>
    <xf numFmtId="0" fontId="58" fillId="0" borderId="0">
      <alignment/>
      <protection/>
    </xf>
    <xf numFmtId="0" fontId="32" fillId="0" borderId="0">
      <alignment/>
      <protection/>
    </xf>
    <xf numFmtId="0" fontId="1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31" borderId="0" applyNumberFormat="0" applyBorder="0" applyAlignment="0" applyProtection="0"/>
    <xf numFmtId="0" fontId="137" fillId="32" borderId="0" applyNumberFormat="0" applyBorder="0" applyAlignment="0" applyProtection="0"/>
    <xf numFmtId="0" fontId="138" fillId="30" borderId="1" applyNumberFormat="0" applyAlignment="0" applyProtection="0"/>
    <xf numFmtId="9" fontId="0" fillId="0" borderId="0" applyFont="0" applyFill="0" applyBorder="0" applyAlignment="0" applyProtection="0"/>
  </cellStyleXfs>
  <cellXfs count="1258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0" fontId="19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22" fillId="0" borderId="0" xfId="56">
      <alignment/>
      <protection/>
    </xf>
    <xf numFmtId="0" fontId="24" fillId="0" borderId="0" xfId="56" applyFont="1" applyBorder="1" applyAlignment="1">
      <alignment horizontal="center"/>
      <protection/>
    </xf>
    <xf numFmtId="0" fontId="22" fillId="0" borderId="14" xfId="56" applyBorder="1">
      <alignment/>
      <protection/>
    </xf>
    <xf numFmtId="3" fontId="24" fillId="0" borderId="15" xfId="56" applyNumberFormat="1" applyFont="1" applyBorder="1" applyAlignment="1">
      <alignment horizontal="right" vertical="center"/>
      <protection/>
    </xf>
    <xf numFmtId="0" fontId="29" fillId="0" borderId="0" xfId="56" applyFont="1" applyAlignment="1">
      <alignment horizontal="center"/>
      <protection/>
    </xf>
    <xf numFmtId="0" fontId="32" fillId="0" borderId="0" xfId="59">
      <alignment/>
      <protection/>
    </xf>
    <xf numFmtId="0" fontId="25" fillId="0" borderId="16" xfId="56" applyFont="1" applyBorder="1" applyAlignment="1">
      <alignment horizontal="center" vertical="center"/>
      <protection/>
    </xf>
    <xf numFmtId="0" fontId="25" fillId="0" borderId="12" xfId="56" applyFont="1" applyBorder="1" applyAlignment="1">
      <alignment horizontal="center" vertical="center"/>
      <protection/>
    </xf>
    <xf numFmtId="0" fontId="22" fillId="0" borderId="0" xfId="56" applyAlignment="1">
      <alignment vertical="center"/>
      <protection/>
    </xf>
    <xf numFmtId="0" fontId="27" fillId="0" borderId="0" xfId="56" applyFont="1">
      <alignment/>
      <protection/>
    </xf>
    <xf numFmtId="0" fontId="25" fillId="0" borderId="0" xfId="56" applyFont="1">
      <alignment/>
      <protection/>
    </xf>
    <xf numFmtId="0" fontId="0" fillId="33" borderId="0" xfId="0" applyFill="1" applyAlignment="1">
      <alignment horizontal="center" vertical="center"/>
    </xf>
    <xf numFmtId="0" fontId="12" fillId="0" borderId="0" xfId="0" applyFont="1" applyAlignment="1">
      <alignment vertical="center"/>
    </xf>
    <xf numFmtId="0" fontId="45" fillId="0" borderId="17" xfId="0" applyFont="1" applyBorder="1" applyAlignment="1">
      <alignment/>
    </xf>
    <xf numFmtId="0" fontId="45" fillId="0" borderId="0" xfId="0" applyFont="1" applyAlignment="1">
      <alignment/>
    </xf>
    <xf numFmtId="0" fontId="12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" fontId="46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/>
    </xf>
    <xf numFmtId="3" fontId="46" fillId="0" borderId="20" xfId="0" applyNumberFormat="1" applyFont="1" applyBorder="1" applyAlignment="1">
      <alignment horizontal="right" vertical="center"/>
    </xf>
    <xf numFmtId="3" fontId="46" fillId="0" borderId="20" xfId="0" applyNumberFormat="1" applyFont="1" applyBorder="1" applyAlignment="1">
      <alignment vertical="center" wrapText="1"/>
    </xf>
    <xf numFmtId="3" fontId="46" fillId="0" borderId="20" xfId="0" applyNumberFormat="1" applyFont="1" applyBorder="1" applyAlignment="1">
      <alignment vertical="center"/>
    </xf>
    <xf numFmtId="0" fontId="8" fillId="33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6" fillId="0" borderId="17" xfId="0" applyFont="1" applyBorder="1" applyAlignment="1">
      <alignment vertical="center"/>
    </xf>
    <xf numFmtId="0" fontId="46" fillId="0" borderId="17" xfId="0" applyFont="1" applyBorder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29" fillId="0" borderId="0" xfId="56" applyFont="1" applyAlignment="1">
      <alignment horizontal="right" vertical="center"/>
      <protection/>
    </xf>
    <xf numFmtId="0" fontId="22" fillId="0" borderId="0" xfId="56" applyFont="1">
      <alignment/>
      <protection/>
    </xf>
    <xf numFmtId="0" fontId="30" fillId="0" borderId="0" xfId="56" applyFont="1" applyBorder="1" applyAlignment="1">
      <alignment horizontal="center"/>
      <protection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/>
    </xf>
    <xf numFmtId="3" fontId="7" fillId="0" borderId="0" xfId="0" applyNumberFormat="1" applyFont="1" applyAlignment="1">
      <alignment vertical="center"/>
    </xf>
    <xf numFmtId="0" fontId="25" fillId="0" borderId="21" xfId="56" applyFont="1" applyBorder="1" applyAlignment="1">
      <alignment horizontal="center" vertical="center"/>
      <protection/>
    </xf>
    <xf numFmtId="0" fontId="25" fillId="0" borderId="22" xfId="56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22" fillId="0" borderId="0" xfId="56" applyAlignment="1">
      <alignment wrapText="1"/>
      <protection/>
    </xf>
    <xf numFmtId="0" fontId="0" fillId="0" borderId="24" xfId="0" applyBorder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4" fillId="0" borderId="2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178" fontId="0" fillId="0" borderId="26" xfId="0" applyNumberFormat="1" applyBorder="1" applyAlignment="1" applyProtection="1">
      <alignment/>
      <protection locked="0"/>
    </xf>
    <xf numFmtId="178" fontId="0" fillId="0" borderId="27" xfId="0" applyNumberFormat="1" applyBorder="1" applyAlignment="1">
      <alignment/>
    </xf>
    <xf numFmtId="0" fontId="59" fillId="0" borderId="28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78" fontId="0" fillId="0" borderId="24" xfId="0" applyNumberFormat="1" applyBorder="1" applyAlignment="1" applyProtection="1">
      <alignment/>
      <protection locked="0"/>
    </xf>
    <xf numFmtId="178" fontId="0" fillId="0" borderId="29" xfId="0" applyNumberFormat="1" applyBorder="1" applyAlignment="1">
      <alignment/>
    </xf>
    <xf numFmtId="0" fontId="59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178" fontId="0" fillId="0" borderId="31" xfId="0" applyNumberFormat="1" applyBorder="1" applyAlignment="1" applyProtection="1">
      <alignment/>
      <protection locked="0"/>
    </xf>
    <xf numFmtId="178" fontId="0" fillId="0" borderId="32" xfId="0" applyNumberFormat="1" applyBorder="1" applyAlignment="1">
      <alignment/>
    </xf>
    <xf numFmtId="0" fontId="54" fillId="0" borderId="25" xfId="0" applyFont="1" applyBorder="1" applyAlignment="1">
      <alignment horizontal="center" vertical="center"/>
    </xf>
    <xf numFmtId="0" fontId="53" fillId="0" borderId="15" xfId="0" applyFont="1" applyBorder="1" applyAlignment="1">
      <alignment vertical="center" wrapText="1"/>
    </xf>
    <xf numFmtId="178" fontId="54" fillId="0" borderId="15" xfId="0" applyNumberFormat="1" applyFont="1" applyBorder="1" applyAlignment="1">
      <alignment/>
    </xf>
    <xf numFmtId="178" fontId="54" fillId="0" borderId="12" xfId="0" applyNumberFormat="1" applyFont="1" applyBorder="1" applyAlignment="1">
      <alignment/>
    </xf>
    <xf numFmtId="0" fontId="0" fillId="0" borderId="33" xfId="0" applyBorder="1" applyAlignment="1">
      <alignment/>
    </xf>
    <xf numFmtId="0" fontId="60" fillId="0" borderId="33" xfId="0" applyFont="1" applyBorder="1" applyAlignment="1">
      <alignment horizontal="center"/>
    </xf>
    <xf numFmtId="3" fontId="0" fillId="0" borderId="24" xfId="0" applyNumberFormat="1" applyBorder="1" applyAlignment="1">
      <alignment/>
    </xf>
    <xf numFmtId="0" fontId="6" fillId="0" borderId="13" xfId="0" applyFont="1" applyFill="1" applyBorder="1" applyAlignment="1">
      <alignment horizontal="centerContinuous" vertical="center" wrapText="1"/>
    </xf>
    <xf numFmtId="0" fontId="6" fillId="0" borderId="34" xfId="0" applyFont="1" applyFill="1" applyBorder="1" applyAlignment="1">
      <alignment horizontal="centerContinuous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3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center"/>
    </xf>
    <xf numFmtId="0" fontId="22" fillId="0" borderId="0" xfId="56" applyFont="1" applyFill="1">
      <alignment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35" xfId="0" applyBorder="1" applyAlignment="1">
      <alignment wrapText="1"/>
    </xf>
    <xf numFmtId="0" fontId="0" fillId="0" borderId="37" xfId="0" applyFont="1" applyBorder="1" applyAlignment="1">
      <alignment wrapText="1"/>
    </xf>
    <xf numFmtId="3" fontId="0" fillId="0" borderId="37" xfId="0" applyNumberForma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1" fillId="1" borderId="38" xfId="56" applyFont="1" applyFill="1" applyBorder="1" applyAlignment="1">
      <alignment horizontal="center" vertical="center"/>
      <protection/>
    </xf>
    <xf numFmtId="0" fontId="1" fillId="1" borderId="12" xfId="56" applyFont="1" applyFill="1" applyBorder="1" applyAlignment="1">
      <alignment horizontal="center" vertical="center"/>
      <protection/>
    </xf>
    <xf numFmtId="0" fontId="5" fillId="0" borderId="24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Continuous" vertical="center"/>
    </xf>
    <xf numFmtId="3" fontId="8" fillId="0" borderId="19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3" fontId="12" fillId="0" borderId="41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3" fillId="0" borderId="0" xfId="57" applyFont="1" applyAlignment="1">
      <alignment horizontal="center" vertical="center"/>
      <protection/>
    </xf>
    <xf numFmtId="0" fontId="62" fillId="0" borderId="0" xfId="57" applyFont="1" applyAlignment="1">
      <alignment horizontal="center" vertical="center"/>
      <protection/>
    </xf>
    <xf numFmtId="16" fontId="64" fillId="0" borderId="0" xfId="57" applyNumberFormat="1" applyFont="1" applyBorder="1" applyAlignment="1">
      <alignment horizontal="center" vertical="center" wrapText="1"/>
      <protection/>
    </xf>
    <xf numFmtId="0" fontId="64" fillId="0" borderId="0" xfId="57" applyFont="1" applyBorder="1" applyAlignment="1">
      <alignment horizontal="center" vertical="center" wrapText="1"/>
      <protection/>
    </xf>
    <xf numFmtId="168" fontId="67" fillId="0" borderId="24" xfId="57" applyNumberFormat="1" applyFont="1" applyBorder="1" applyAlignment="1">
      <alignment horizontal="center" vertical="center" wrapText="1"/>
      <protection/>
    </xf>
    <xf numFmtId="168" fontId="67" fillId="0" borderId="24" xfId="57" applyNumberFormat="1" applyFont="1" applyFill="1" applyBorder="1" applyAlignment="1">
      <alignment horizontal="center" vertical="center" wrapText="1"/>
      <protection/>
    </xf>
    <xf numFmtId="0" fontId="50" fillId="0" borderId="28" xfId="57" applyFont="1" applyBorder="1" applyAlignment="1">
      <alignment horizontal="left" vertical="center" wrapText="1"/>
      <protection/>
    </xf>
    <xf numFmtId="0" fontId="50" fillId="0" borderId="28" xfId="57" applyFont="1" applyFill="1" applyBorder="1" applyAlignment="1">
      <alignment horizontal="left" vertical="center" wrapText="1"/>
      <protection/>
    </xf>
    <xf numFmtId="0" fontId="68" fillId="0" borderId="42" xfId="57" applyFont="1" applyBorder="1" applyAlignment="1">
      <alignment horizontal="left" vertical="center" wrapText="1"/>
      <protection/>
    </xf>
    <xf numFmtId="168" fontId="65" fillId="0" borderId="35" xfId="57" applyNumberFormat="1" applyFont="1" applyBorder="1" applyAlignment="1">
      <alignment horizontal="center" vertical="center"/>
      <protection/>
    </xf>
    <xf numFmtId="0" fontId="13" fillId="0" borderId="0" xfId="43" applyAlignment="1" applyProtection="1">
      <alignment/>
      <protection/>
    </xf>
    <xf numFmtId="0" fontId="29" fillId="0" borderId="0" xfId="56" applyFont="1" applyBorder="1" applyAlignment="1">
      <alignment horizontal="center"/>
      <protection/>
    </xf>
    <xf numFmtId="0" fontId="28" fillId="0" borderId="15" xfId="56" applyFont="1" applyBorder="1" applyAlignment="1">
      <alignment horizontal="center" vertical="center"/>
      <protection/>
    </xf>
    <xf numFmtId="0" fontId="28" fillId="33" borderId="25" xfId="56" applyFont="1" applyFill="1" applyBorder="1" applyAlignment="1">
      <alignment horizontal="center" vertical="center"/>
      <protection/>
    </xf>
    <xf numFmtId="0" fontId="28" fillId="33" borderId="15" xfId="56" applyFont="1" applyFill="1" applyBorder="1" applyAlignment="1">
      <alignment horizontal="center" vertical="center"/>
      <protection/>
    </xf>
    <xf numFmtId="3" fontId="28" fillId="33" borderId="15" xfId="56" applyNumberFormat="1" applyFont="1" applyFill="1" applyBorder="1" applyAlignment="1">
      <alignment horizontal="center" vertical="center"/>
      <protection/>
    </xf>
    <xf numFmtId="0" fontId="28" fillId="33" borderId="12" xfId="56" applyFont="1" applyFill="1" applyBorder="1" applyAlignment="1">
      <alignment horizontal="center" vertical="center"/>
      <protection/>
    </xf>
    <xf numFmtId="3" fontId="68" fillId="34" borderId="13" xfId="56" applyNumberFormat="1" applyFont="1" applyFill="1" applyBorder="1" applyAlignment="1">
      <alignment horizontal="right" vertical="center" wrapText="1"/>
      <protection/>
    </xf>
    <xf numFmtId="3" fontId="68" fillId="34" borderId="43" xfId="56" applyNumberFormat="1" applyFont="1" applyFill="1" applyBorder="1" applyAlignment="1">
      <alignment horizontal="right" vertical="center" wrapText="1"/>
      <protection/>
    </xf>
    <xf numFmtId="0" fontId="3" fillId="0" borderId="0" xfId="0" applyFont="1" applyBorder="1" applyAlignment="1">
      <alignment horizontal="right" vertical="center"/>
    </xf>
    <xf numFmtId="3" fontId="61" fillId="0" borderId="24" xfId="56" applyNumberFormat="1" applyFont="1" applyBorder="1" applyAlignment="1">
      <alignment horizontal="right" vertical="center" wrapText="1"/>
      <protection/>
    </xf>
    <xf numFmtId="0" fontId="75" fillId="0" borderId="0" xfId="0" applyFont="1" applyBorder="1" applyAlignment="1">
      <alignment/>
    </xf>
    <xf numFmtId="0" fontId="50" fillId="0" borderId="11" xfId="57" applyFont="1" applyBorder="1" applyAlignment="1">
      <alignment horizontal="left" vertical="center" wrapText="1"/>
      <protection/>
    </xf>
    <xf numFmtId="0" fontId="66" fillId="0" borderId="35" xfId="57" applyFont="1" applyBorder="1" applyAlignment="1">
      <alignment horizontal="center" vertical="center" wrapText="1"/>
      <protection/>
    </xf>
    <xf numFmtId="0" fontId="66" fillId="0" borderId="10" xfId="57" applyFont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0" fillId="0" borderId="44" xfId="0" applyFont="1" applyBorder="1" applyAlignment="1">
      <alignment wrapText="1"/>
    </xf>
    <xf numFmtId="3" fontId="0" fillId="0" borderId="26" xfId="0" applyNumberFormat="1" applyBorder="1" applyAlignment="1">
      <alignment/>
    </xf>
    <xf numFmtId="0" fontId="0" fillId="0" borderId="26" xfId="0" applyFont="1" applyBorder="1" applyAlignment="1">
      <alignment/>
    </xf>
    <xf numFmtId="3" fontId="0" fillId="0" borderId="27" xfId="0" applyNumberFormat="1" applyBorder="1" applyAlignment="1">
      <alignment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0" fillId="0" borderId="35" xfId="0" applyBorder="1" applyAlignment="1">
      <alignment vertical="center" wrapText="1"/>
    </xf>
    <xf numFmtId="3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3" fontId="0" fillId="0" borderId="24" xfId="0" applyNumberFormat="1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0" fontId="0" fillId="0" borderId="29" xfId="0" applyBorder="1" applyAlignment="1">
      <alignment horizontal="right" vertical="center"/>
    </xf>
    <xf numFmtId="0" fontId="0" fillId="0" borderId="35" xfId="0" applyBorder="1" applyAlignment="1">
      <alignment horizontal="left" vertical="center" wrapText="1"/>
    </xf>
    <xf numFmtId="3" fontId="0" fillId="0" borderId="35" xfId="0" applyNumberFormat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0" fontId="76" fillId="0" borderId="0" xfId="56" applyFont="1">
      <alignment/>
      <protection/>
    </xf>
    <xf numFmtId="0" fontId="0" fillId="0" borderId="0" xfId="0" applyFont="1" applyFill="1" applyBorder="1" applyAlignment="1">
      <alignment wrapText="1"/>
    </xf>
    <xf numFmtId="3" fontId="5" fillId="0" borderId="26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44" fontId="22" fillId="0" borderId="0" xfId="67" applyFont="1" applyAlignment="1">
      <alignment/>
    </xf>
    <xf numFmtId="0" fontId="0" fillId="0" borderId="46" xfId="56" applyFont="1" applyFill="1" applyBorder="1" applyAlignment="1">
      <alignment horizontal="center" vertical="center"/>
      <protection/>
    </xf>
    <xf numFmtId="0" fontId="0" fillId="0" borderId="37" xfId="56" applyFont="1" applyFill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17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0" fontId="34" fillId="0" borderId="25" xfId="56" applyFont="1" applyBorder="1" applyAlignment="1">
      <alignment horizontal="center" vertical="center"/>
      <protection/>
    </xf>
    <xf numFmtId="3" fontId="34" fillId="0" borderId="47" xfId="56" applyNumberFormat="1" applyFont="1" applyBorder="1" applyAlignment="1">
      <alignment vertical="center"/>
      <protection/>
    </xf>
    <xf numFmtId="3" fontId="22" fillId="0" borderId="0" xfId="56" applyNumberFormat="1" applyAlignment="1">
      <alignment vertical="center"/>
      <protection/>
    </xf>
    <xf numFmtId="181" fontId="22" fillId="0" borderId="0" xfId="56" applyNumberFormat="1" applyAlignment="1">
      <alignment vertical="center"/>
      <protection/>
    </xf>
    <xf numFmtId="0" fontId="34" fillId="0" borderId="48" xfId="56" applyFont="1" applyBorder="1" applyAlignment="1">
      <alignment horizontal="center" vertical="center"/>
      <protection/>
    </xf>
    <xf numFmtId="3" fontId="34" fillId="0" borderId="12" xfId="56" applyNumberFormat="1" applyFont="1" applyBorder="1" applyAlignment="1">
      <alignment vertical="center"/>
      <protection/>
    </xf>
    <xf numFmtId="0" fontId="8" fillId="33" borderId="49" xfId="0" applyFont="1" applyFill="1" applyBorder="1" applyAlignment="1">
      <alignment horizontal="center" vertical="center" wrapText="1"/>
    </xf>
    <xf numFmtId="3" fontId="34" fillId="0" borderId="50" xfId="56" applyNumberFormat="1" applyFont="1" applyBorder="1" applyAlignment="1">
      <alignment vertical="center"/>
      <protection/>
    </xf>
    <xf numFmtId="0" fontId="25" fillId="0" borderId="28" xfId="56" applyFont="1" applyBorder="1" applyAlignment="1">
      <alignment vertical="center" wrapText="1"/>
      <protection/>
    </xf>
    <xf numFmtId="3" fontId="25" fillId="0" borderId="24" xfId="56" applyNumberFormat="1" applyFont="1" applyBorder="1" applyAlignment="1">
      <alignment vertical="center"/>
      <protection/>
    </xf>
    <xf numFmtId="0" fontId="22" fillId="0" borderId="51" xfId="56" applyFont="1" applyBorder="1" applyAlignment="1">
      <alignment vertical="center" wrapText="1"/>
      <protection/>
    </xf>
    <xf numFmtId="3" fontId="22" fillId="0" borderId="29" xfId="56" applyNumberFormat="1" applyBorder="1" applyAlignment="1">
      <alignment vertical="center"/>
      <protection/>
    </xf>
    <xf numFmtId="0" fontId="49" fillId="0" borderId="52" xfId="56" applyFont="1" applyBorder="1" applyAlignment="1">
      <alignment horizontal="center" vertical="center"/>
      <protection/>
    </xf>
    <xf numFmtId="0" fontId="49" fillId="0" borderId="16" xfId="56" applyFont="1" applyBorder="1" applyAlignment="1">
      <alignment horizontal="center" vertical="center"/>
      <protection/>
    </xf>
    <xf numFmtId="3" fontId="49" fillId="0" borderId="12" xfId="56" applyNumberFormat="1" applyFont="1" applyBorder="1" applyAlignment="1">
      <alignment vertical="center"/>
      <protection/>
    </xf>
    <xf numFmtId="3" fontId="12" fillId="0" borderId="29" xfId="0" applyNumberFormat="1" applyFont="1" applyFill="1" applyBorder="1" applyAlignment="1">
      <alignment horizontal="right" vertical="center"/>
    </xf>
    <xf numFmtId="3" fontId="12" fillId="0" borderId="29" xfId="0" applyNumberFormat="1" applyFont="1" applyFill="1" applyBorder="1" applyAlignment="1">
      <alignment vertical="center"/>
    </xf>
    <xf numFmtId="3" fontId="46" fillId="0" borderId="29" xfId="0" applyNumberFormat="1" applyFont="1" applyFill="1" applyBorder="1" applyAlignment="1">
      <alignment horizontal="right" vertical="center"/>
    </xf>
    <xf numFmtId="3" fontId="12" fillId="0" borderId="32" xfId="0" applyNumberFormat="1" applyFont="1" applyFill="1" applyBorder="1" applyAlignment="1">
      <alignment horizontal="right" vertical="center"/>
    </xf>
    <xf numFmtId="3" fontId="46" fillId="0" borderId="2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12" fillId="0" borderId="27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46" fillId="0" borderId="53" xfId="0" applyFont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3" fontId="12" fillId="0" borderId="29" xfId="0" applyNumberFormat="1" applyFont="1" applyBorder="1" applyAlignment="1">
      <alignment vertical="center"/>
    </xf>
    <xf numFmtId="0" fontId="12" fillId="0" borderId="53" xfId="43" applyFont="1" applyBorder="1" applyAlignment="1" applyProtection="1">
      <alignment vertical="center" wrapText="1"/>
      <protection/>
    </xf>
    <xf numFmtId="3" fontId="12" fillId="0" borderId="27" xfId="0" applyNumberFormat="1" applyFont="1" applyBorder="1" applyAlignment="1">
      <alignment vertical="center"/>
    </xf>
    <xf numFmtId="3" fontId="12" fillId="0" borderId="32" xfId="0" applyNumberFormat="1" applyFont="1" applyFill="1" applyBorder="1" applyAlignment="1">
      <alignment vertical="center"/>
    </xf>
    <xf numFmtId="0" fontId="12" fillId="0" borderId="53" xfId="0" applyFont="1" applyBorder="1" applyAlignment="1">
      <alignment vertical="center" wrapText="1"/>
    </xf>
    <xf numFmtId="3" fontId="8" fillId="0" borderId="41" xfId="0" applyNumberFormat="1" applyFont="1" applyFill="1" applyBorder="1" applyAlignment="1">
      <alignment vertical="center"/>
    </xf>
    <xf numFmtId="3" fontId="24" fillId="0" borderId="15" xfId="56" applyNumberFormat="1" applyFont="1" applyFill="1" applyBorder="1" applyAlignment="1">
      <alignment horizontal="right" vertical="center"/>
      <protection/>
    </xf>
    <xf numFmtId="0" fontId="22" fillId="0" borderId="0" xfId="56" applyFont="1" applyAlignment="1">
      <alignment vertical="center"/>
      <protection/>
    </xf>
    <xf numFmtId="0" fontId="22" fillId="0" borderId="0" xfId="56" applyFont="1" applyFill="1" applyAlignment="1">
      <alignment vertical="center"/>
      <protection/>
    </xf>
    <xf numFmtId="0" fontId="30" fillId="0" borderId="0" xfId="56" applyFont="1" applyBorder="1" applyAlignment="1">
      <alignment horizontal="center" wrapText="1"/>
      <protection/>
    </xf>
    <xf numFmtId="0" fontId="24" fillId="0" borderId="0" xfId="56" applyFont="1" applyBorder="1" applyAlignment="1">
      <alignment horizontal="center" wrapText="1"/>
      <protection/>
    </xf>
    <xf numFmtId="0" fontId="1" fillId="1" borderId="15" xfId="56" applyFont="1" applyFill="1" applyBorder="1" applyAlignment="1">
      <alignment horizontal="center" vertical="center" wrapText="1"/>
      <protection/>
    </xf>
    <xf numFmtId="0" fontId="0" fillId="0" borderId="37" xfId="56" applyFont="1" applyFill="1" applyBorder="1" applyAlignment="1">
      <alignment horizontal="left" vertical="center" wrapText="1"/>
      <protection/>
    </xf>
    <xf numFmtId="0" fontId="0" fillId="0" borderId="54" xfId="0" applyFont="1" applyBorder="1" applyAlignment="1">
      <alignment horizontal="left" wrapText="1"/>
    </xf>
    <xf numFmtId="0" fontId="0" fillId="0" borderId="31" xfId="0" applyFont="1" applyBorder="1" applyAlignment="1">
      <alignment vertical="center" wrapText="1"/>
    </xf>
    <xf numFmtId="3" fontId="0" fillId="0" borderId="31" xfId="0" applyNumberForma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1" fillId="1" borderId="16" xfId="56" applyFont="1" applyFill="1" applyBorder="1" applyAlignment="1">
      <alignment horizontal="center" vertical="center"/>
      <protection/>
    </xf>
    <xf numFmtId="0" fontId="1" fillId="0" borderId="15" xfId="56" applyFont="1" applyBorder="1" applyAlignment="1">
      <alignment vertical="center" wrapText="1"/>
      <protection/>
    </xf>
    <xf numFmtId="0" fontId="1" fillId="0" borderId="15" xfId="56" applyFont="1" applyBorder="1" applyAlignment="1">
      <alignment vertical="center"/>
      <protection/>
    </xf>
    <xf numFmtId="3" fontId="8" fillId="0" borderId="12" xfId="56" applyNumberFormat="1" applyFont="1" applyBorder="1" applyAlignment="1">
      <alignment vertical="center"/>
      <protection/>
    </xf>
    <xf numFmtId="0" fontId="25" fillId="0" borderId="0" xfId="56" applyFont="1" applyAlignment="1">
      <alignment vertical="center"/>
      <protection/>
    </xf>
    <xf numFmtId="0" fontId="0" fillId="0" borderId="59" xfId="56" applyFont="1" applyBorder="1" applyAlignment="1">
      <alignment horizontal="center" vertical="center"/>
      <protection/>
    </xf>
    <xf numFmtId="0" fontId="7" fillId="0" borderId="26" xfId="56" applyFont="1" applyFill="1" applyBorder="1" applyAlignment="1">
      <alignment vertical="center" wrapText="1"/>
      <protection/>
    </xf>
    <xf numFmtId="0" fontId="7" fillId="0" borderId="44" xfId="56" applyFont="1" applyBorder="1" applyAlignment="1">
      <alignment horizontal="center" vertical="center"/>
      <protection/>
    </xf>
    <xf numFmtId="3" fontId="12" fillId="0" borderId="27" xfId="56" applyNumberFormat="1" applyFont="1" applyBorder="1" applyAlignment="1">
      <alignment horizontal="right" vertical="center"/>
      <protection/>
    </xf>
    <xf numFmtId="0" fontId="0" fillId="0" borderId="60" xfId="56" applyFont="1" applyBorder="1" applyAlignment="1">
      <alignment horizontal="center" vertical="center"/>
      <protection/>
    </xf>
    <xf numFmtId="3" fontId="0" fillId="0" borderId="24" xfId="0" applyNumberFormat="1" applyFont="1" applyBorder="1" applyAlignment="1">
      <alignment vertical="center" wrapText="1"/>
    </xf>
    <xf numFmtId="0" fontId="7" fillId="0" borderId="24" xfId="56" applyFont="1" applyBorder="1" applyAlignment="1">
      <alignment horizontal="center" vertical="center"/>
      <protection/>
    </xf>
    <xf numFmtId="3" fontId="12" fillId="0" borderId="29" xfId="56" applyNumberFormat="1" applyFont="1" applyBorder="1" applyAlignment="1">
      <alignment horizontal="right" vertical="center"/>
      <protection/>
    </xf>
    <xf numFmtId="0" fontId="34" fillId="0" borderId="48" xfId="56" applyFont="1" applyBorder="1" applyAlignment="1">
      <alignment horizontal="center" vertical="center" wrapText="1"/>
      <protection/>
    </xf>
    <xf numFmtId="0" fontId="32" fillId="0" borderId="0" xfId="57" applyFont="1" applyAlignment="1">
      <alignment horizontal="left" vertical="center" wrapText="1"/>
      <protection/>
    </xf>
    <xf numFmtId="3" fontId="8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22" fillId="0" borderId="0" xfId="56" applyAlignment="1">
      <alignment/>
      <protection/>
    </xf>
    <xf numFmtId="0" fontId="69" fillId="0" borderId="0" xfId="59" applyFont="1" applyAlignment="1">
      <alignment horizontal="right"/>
      <protection/>
    </xf>
    <xf numFmtId="0" fontId="37" fillId="0" borderId="0" xfId="56" applyFont="1">
      <alignment/>
      <protection/>
    </xf>
    <xf numFmtId="0" fontId="48" fillId="0" borderId="0" xfId="56" applyFont="1" applyAlignment="1">
      <alignment vertical="center"/>
      <protection/>
    </xf>
    <xf numFmtId="0" fontId="76" fillId="0" borderId="0" xfId="56" applyFont="1" applyAlignment="1">
      <alignment vertical="center"/>
      <protection/>
    </xf>
    <xf numFmtId="3" fontId="49" fillId="0" borderId="61" xfId="56" applyNumberFormat="1" applyFont="1" applyBorder="1" applyAlignment="1">
      <alignment horizontal="right" vertical="center" wrapText="1"/>
      <protection/>
    </xf>
    <xf numFmtId="3" fontId="25" fillId="0" borderId="0" xfId="56" applyNumberFormat="1" applyFont="1" applyAlignment="1">
      <alignment vertical="center"/>
      <protection/>
    </xf>
    <xf numFmtId="0" fontId="13" fillId="0" borderId="0" xfId="43" applyAlignment="1" applyProtection="1">
      <alignment vertical="center"/>
      <protection/>
    </xf>
    <xf numFmtId="3" fontId="8" fillId="0" borderId="29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2" fillId="33" borderId="29" xfId="0" applyNumberFormat="1" applyFont="1" applyFill="1" applyBorder="1" applyAlignment="1">
      <alignment horizontal="right" vertical="center" wrapText="1"/>
    </xf>
    <xf numFmtId="0" fontId="22" fillId="0" borderId="0" xfId="56" applyAlignment="1">
      <alignment horizontal="left" wrapText="1"/>
      <protection/>
    </xf>
    <xf numFmtId="0" fontId="22" fillId="0" borderId="0" xfId="56" applyBorder="1" applyAlignment="1">
      <alignment horizontal="left" wrapText="1"/>
      <protection/>
    </xf>
    <xf numFmtId="0" fontId="0" fillId="0" borderId="26" xfId="56" applyFont="1" applyBorder="1" applyAlignment="1">
      <alignment horizontal="left" vertical="center" wrapText="1"/>
      <protection/>
    </xf>
    <xf numFmtId="0" fontId="0" fillId="0" borderId="62" xfId="0" applyFont="1" applyBorder="1" applyAlignment="1">
      <alignment vertical="center" wrapText="1"/>
    </xf>
    <xf numFmtId="0" fontId="77" fillId="0" borderId="26" xfId="0" applyFont="1" applyBorder="1" applyAlignment="1">
      <alignment vertical="center"/>
    </xf>
    <xf numFmtId="3" fontId="5" fillId="0" borderId="61" xfId="0" applyNumberFormat="1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76" fillId="0" borderId="0" xfId="56" applyFont="1" applyFill="1">
      <alignment/>
      <protection/>
    </xf>
    <xf numFmtId="0" fontId="27" fillId="0" borderId="0" xfId="56" applyFont="1" applyAlignment="1">
      <alignment wrapText="1"/>
      <protection/>
    </xf>
    <xf numFmtId="0" fontId="13" fillId="0" borderId="0" xfId="43" applyAlignment="1" applyProtection="1">
      <alignment wrapText="1"/>
      <protection/>
    </xf>
    <xf numFmtId="0" fontId="12" fillId="0" borderId="64" xfId="0" applyFont="1" applyFill="1" applyBorder="1" applyAlignment="1">
      <alignment horizontal="left" vertical="center" wrapText="1"/>
    </xf>
    <xf numFmtId="3" fontId="25" fillId="0" borderId="65" xfId="56" applyNumberFormat="1" applyFont="1" applyBorder="1" applyAlignment="1">
      <alignment vertical="center"/>
      <protection/>
    </xf>
    <xf numFmtId="3" fontId="49" fillId="0" borderId="66" xfId="56" applyNumberFormat="1" applyFont="1" applyBorder="1" applyAlignment="1">
      <alignment vertical="center"/>
      <protection/>
    </xf>
    <xf numFmtId="0" fontId="3" fillId="0" borderId="0" xfId="0" applyFont="1" applyAlignment="1">
      <alignment horizontal="right"/>
    </xf>
    <xf numFmtId="0" fontId="139" fillId="0" borderId="0" xfId="0" applyFont="1" applyBorder="1" applyAlignment="1">
      <alignment/>
    </xf>
    <xf numFmtId="0" fontId="0" fillId="0" borderId="54" xfId="0" applyFont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3" fontId="0" fillId="0" borderId="29" xfId="0" applyNumberFormat="1" applyBorder="1" applyAlignment="1">
      <alignment vertical="center"/>
    </xf>
    <xf numFmtId="0" fontId="0" fillId="0" borderId="64" xfId="0" applyBorder="1" applyAlignment="1">
      <alignment vertical="center" wrapText="1"/>
    </xf>
    <xf numFmtId="184" fontId="0" fillId="0" borderId="29" xfId="40" applyNumberFormat="1" applyFont="1" applyBorder="1" applyAlignment="1">
      <alignment horizontal="right"/>
    </xf>
    <xf numFmtId="0" fontId="0" fillId="0" borderId="37" xfId="0" applyFont="1" applyBorder="1" applyAlignment="1">
      <alignment vertical="center" wrapText="1"/>
    </xf>
    <xf numFmtId="3" fontId="0" fillId="0" borderId="37" xfId="0" applyNumberFormat="1" applyBorder="1" applyAlignment="1">
      <alignment vertical="center"/>
    </xf>
    <xf numFmtId="0" fontId="0" fillId="0" borderId="37" xfId="0" applyFont="1" applyBorder="1" applyAlignment="1">
      <alignment vertical="center"/>
    </xf>
    <xf numFmtId="3" fontId="0" fillId="0" borderId="36" xfId="0" applyNumberFormat="1" applyBorder="1" applyAlignment="1">
      <alignment vertical="center"/>
    </xf>
    <xf numFmtId="168" fontId="67" fillId="0" borderId="26" xfId="57" applyNumberFormat="1" applyFont="1" applyFill="1" applyBorder="1" applyAlignment="1">
      <alignment horizontal="center" vertical="center" wrapText="1"/>
      <protection/>
    </xf>
    <xf numFmtId="3" fontId="12" fillId="0" borderId="41" xfId="0" applyNumberFormat="1" applyFont="1" applyFill="1" applyBorder="1" applyAlignment="1">
      <alignment vertical="center"/>
    </xf>
    <xf numFmtId="0" fontId="8" fillId="0" borderId="67" xfId="0" applyFont="1" applyFill="1" applyBorder="1" applyAlignment="1">
      <alignment horizontal="centerContinuous" vertical="center" wrapText="1"/>
    </xf>
    <xf numFmtId="0" fontId="12" fillId="0" borderId="0" xfId="0" applyFont="1" applyBorder="1" applyAlignment="1">
      <alignment wrapText="1"/>
    </xf>
    <xf numFmtId="168" fontId="67" fillId="0" borderId="27" xfId="57" applyNumberFormat="1" applyFont="1" applyFill="1" applyBorder="1" applyAlignment="1">
      <alignment horizontal="center" vertical="center" wrapText="1"/>
      <protection/>
    </xf>
    <xf numFmtId="168" fontId="67" fillId="0" borderId="29" xfId="57" applyNumberFormat="1" applyFont="1" applyFill="1" applyBorder="1" applyAlignment="1">
      <alignment horizontal="center" vertical="center" wrapText="1"/>
      <protection/>
    </xf>
    <xf numFmtId="0" fontId="50" fillId="0" borderId="17" xfId="0" applyFont="1" applyBorder="1" applyAlignment="1">
      <alignment horizontal="left" vertical="center" wrapText="1"/>
    </xf>
    <xf numFmtId="168" fontId="67" fillId="0" borderId="29" xfId="57" applyNumberFormat="1" applyFont="1" applyBorder="1" applyAlignment="1">
      <alignment horizontal="center" vertical="center" wrapText="1"/>
      <protection/>
    </xf>
    <xf numFmtId="0" fontId="50" fillId="0" borderId="17" xfId="0" applyFont="1" applyBorder="1" applyAlignment="1">
      <alignment vertical="center" wrapText="1"/>
    </xf>
    <xf numFmtId="0" fontId="24" fillId="1" borderId="46" xfId="56" applyFont="1" applyFill="1" applyBorder="1" applyAlignment="1">
      <alignment horizontal="center" vertical="center" wrapText="1"/>
      <protection/>
    </xf>
    <xf numFmtId="0" fontId="24" fillId="1" borderId="37" xfId="56" applyFont="1" applyFill="1" applyBorder="1" applyAlignment="1">
      <alignment horizontal="center" vertical="center"/>
      <protection/>
    </xf>
    <xf numFmtId="0" fontId="24" fillId="1" borderId="36" xfId="56" applyFont="1" applyFill="1" applyBorder="1" applyAlignment="1">
      <alignment horizontal="center" vertical="center"/>
      <protection/>
    </xf>
    <xf numFmtId="0" fontId="27" fillId="0" borderId="28" xfId="56" applyFont="1" applyBorder="1" applyAlignment="1">
      <alignment wrapText="1"/>
      <protection/>
    </xf>
    <xf numFmtId="0" fontId="27" fillId="0" borderId="28" xfId="56" applyFont="1" applyFill="1" applyBorder="1" applyAlignment="1">
      <alignment wrapText="1"/>
      <protection/>
    </xf>
    <xf numFmtId="0" fontId="24" fillId="0" borderId="42" xfId="56" applyFont="1" applyBorder="1" applyAlignment="1">
      <alignment vertical="center" wrapText="1"/>
      <protection/>
    </xf>
    <xf numFmtId="0" fontId="24" fillId="0" borderId="42" xfId="56" applyFont="1" applyBorder="1" applyAlignment="1">
      <alignment wrapText="1"/>
      <protection/>
    </xf>
    <xf numFmtId="3" fontId="8" fillId="33" borderId="67" xfId="0" applyNumberFormat="1" applyFont="1" applyFill="1" applyBorder="1" applyAlignment="1">
      <alignment horizontal="centerContinuous" vertical="center" wrapText="1"/>
    </xf>
    <xf numFmtId="3" fontId="78" fillId="0" borderId="24" xfId="56" applyNumberFormat="1" applyFont="1" applyFill="1" applyBorder="1" applyAlignment="1">
      <alignment horizontal="right"/>
      <protection/>
    </xf>
    <xf numFmtId="0" fontId="78" fillId="0" borderId="24" xfId="56" applyFont="1" applyBorder="1" applyAlignment="1">
      <alignment horizontal="right"/>
      <protection/>
    </xf>
    <xf numFmtId="3" fontId="78" fillId="0" borderId="29" xfId="56" applyNumberFormat="1" applyFont="1" applyBorder="1" applyAlignment="1">
      <alignment horizontal="right"/>
      <protection/>
    </xf>
    <xf numFmtId="3" fontId="78" fillId="0" borderId="24" xfId="56" applyNumberFormat="1" applyFont="1" applyBorder="1" applyAlignment="1">
      <alignment horizontal="right"/>
      <protection/>
    </xf>
    <xf numFmtId="3" fontId="30" fillId="0" borderId="35" xfId="40" applyNumberFormat="1" applyFont="1" applyBorder="1" applyAlignment="1">
      <alignment horizontal="right" vertical="center"/>
    </xf>
    <xf numFmtId="3" fontId="30" fillId="0" borderId="10" xfId="40" applyNumberFormat="1" applyFont="1" applyBorder="1" applyAlignment="1">
      <alignment horizontal="right" vertical="center"/>
    </xf>
    <xf numFmtId="3" fontId="30" fillId="0" borderId="35" xfId="56" applyNumberFormat="1" applyFont="1" applyBorder="1" applyAlignment="1">
      <alignment horizontal="right"/>
      <protection/>
    </xf>
    <xf numFmtId="3" fontId="30" fillId="0" borderId="10" xfId="56" applyNumberFormat="1" applyFont="1" applyBorder="1" applyAlignment="1">
      <alignment horizontal="right"/>
      <protection/>
    </xf>
    <xf numFmtId="0" fontId="52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4" fillId="0" borderId="0" xfId="56" applyFont="1" applyAlignment="1">
      <alignment horizontal="right"/>
      <protection/>
    </xf>
    <xf numFmtId="0" fontId="1" fillId="0" borderId="68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5" fillId="0" borderId="69" xfId="0" applyFont="1" applyFill="1" applyBorder="1" applyAlignment="1">
      <alignment horizontal="left" vertical="center" wrapText="1"/>
    </xf>
    <xf numFmtId="3" fontId="5" fillId="0" borderId="70" xfId="0" applyNumberFormat="1" applyFont="1" applyBorder="1" applyAlignment="1">
      <alignment vertical="center"/>
    </xf>
    <xf numFmtId="3" fontId="5" fillId="0" borderId="65" xfId="0" applyNumberFormat="1" applyFont="1" applyBorder="1" applyAlignment="1">
      <alignment vertical="center"/>
    </xf>
    <xf numFmtId="3" fontId="5" fillId="0" borderId="71" xfId="0" applyNumberFormat="1" applyFont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centerContinuous" vertical="center" wrapText="1"/>
    </xf>
    <xf numFmtId="3" fontId="9" fillId="0" borderId="0" xfId="0" applyNumberFormat="1" applyFont="1" applyBorder="1" applyAlignment="1">
      <alignment horizontal="right" vertical="center"/>
    </xf>
    <xf numFmtId="0" fontId="12" fillId="0" borderId="56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36" fillId="0" borderId="60" xfId="0" applyFont="1" applyBorder="1" applyAlignment="1">
      <alignment wrapText="1"/>
    </xf>
    <xf numFmtId="3" fontId="41" fillId="34" borderId="72" xfId="56" applyNumberFormat="1" applyFont="1" applyFill="1" applyBorder="1" applyAlignment="1">
      <alignment horizontal="center" vertical="center" wrapText="1"/>
      <protection/>
    </xf>
    <xf numFmtId="3" fontId="5" fillId="0" borderId="69" xfId="0" applyNumberFormat="1" applyFont="1" applyFill="1" applyBorder="1" applyAlignment="1">
      <alignment horizontal="right" vertical="center" wrapText="1"/>
    </xf>
    <xf numFmtId="3" fontId="5" fillId="0" borderId="73" xfId="0" applyNumberFormat="1" applyFont="1" applyFill="1" applyBorder="1" applyAlignment="1">
      <alignment horizontal="right" vertical="center" wrapText="1"/>
    </xf>
    <xf numFmtId="3" fontId="38" fillId="0" borderId="12" xfId="59" applyNumberFormat="1" applyFont="1" applyBorder="1" applyAlignment="1">
      <alignment vertical="center"/>
      <protection/>
    </xf>
    <xf numFmtId="0" fontId="33" fillId="0" borderId="0" xfId="59" applyFont="1" applyAlignment="1">
      <alignment wrapText="1"/>
      <protection/>
    </xf>
    <xf numFmtId="3" fontId="35" fillId="0" borderId="12" xfId="59" applyNumberFormat="1" applyFont="1" applyBorder="1" applyAlignment="1">
      <alignment horizontal="center" vertical="center"/>
      <protection/>
    </xf>
    <xf numFmtId="0" fontId="25" fillId="0" borderId="25" xfId="56" applyFont="1" applyBorder="1" applyAlignment="1">
      <alignment horizontal="center" vertical="center"/>
      <protection/>
    </xf>
    <xf numFmtId="3" fontId="42" fillId="0" borderId="36" xfId="59" applyNumberFormat="1" applyFont="1" applyBorder="1" applyAlignment="1">
      <alignment vertical="top"/>
      <protection/>
    </xf>
    <xf numFmtId="3" fontId="42" fillId="0" borderId="29" xfId="59" applyNumberFormat="1" applyFont="1" applyFill="1" applyBorder="1" applyAlignment="1">
      <alignment vertical="top"/>
      <protection/>
    </xf>
    <xf numFmtId="3" fontId="42" fillId="0" borderId="29" xfId="59" applyNumberFormat="1" applyFont="1" applyBorder="1" applyAlignment="1">
      <alignment vertical="top"/>
      <protection/>
    </xf>
    <xf numFmtId="0" fontId="22" fillId="0" borderId="11" xfId="56" applyFont="1" applyBorder="1" applyAlignment="1">
      <alignment horizontal="center" vertical="center"/>
      <protection/>
    </xf>
    <xf numFmtId="0" fontId="22" fillId="0" borderId="28" xfId="56" applyFont="1" applyBorder="1" applyAlignment="1">
      <alignment horizontal="center" vertical="center"/>
      <protection/>
    </xf>
    <xf numFmtId="3" fontId="42" fillId="0" borderId="29" xfId="59" applyNumberFormat="1" applyFont="1" applyBorder="1">
      <alignment/>
      <protection/>
    </xf>
    <xf numFmtId="3" fontId="42" fillId="0" borderId="29" xfId="59" applyNumberFormat="1" applyFont="1" applyFill="1" applyBorder="1">
      <alignment/>
      <protection/>
    </xf>
    <xf numFmtId="3" fontId="42" fillId="35" borderId="29" xfId="59" applyNumberFormat="1" applyFont="1" applyFill="1" applyBorder="1">
      <alignment/>
      <protection/>
    </xf>
    <xf numFmtId="49" fontId="12" fillId="0" borderId="0" xfId="0" applyNumberFormat="1" applyFont="1" applyFill="1" applyBorder="1" applyAlignment="1">
      <alignment horizontal="left" vertical="center"/>
    </xf>
    <xf numFmtId="0" fontId="24" fillId="0" borderId="0" xfId="56" applyFont="1" applyBorder="1" applyAlignment="1">
      <alignment horizontal="center" vertical="center"/>
      <protection/>
    </xf>
    <xf numFmtId="0" fontId="28" fillId="0" borderId="0" xfId="56" applyFont="1" applyBorder="1" applyAlignment="1">
      <alignment horizontal="center" vertical="center"/>
      <protection/>
    </xf>
    <xf numFmtId="3" fontId="24" fillId="0" borderId="0" xfId="56" applyNumberFormat="1" applyFont="1" applyFill="1" applyBorder="1" applyAlignment="1">
      <alignment horizontal="right" vertical="center"/>
      <protection/>
    </xf>
    <xf numFmtId="0" fontId="12" fillId="0" borderId="74" xfId="0" applyFont="1" applyBorder="1" applyAlignment="1">
      <alignment wrapText="1"/>
    </xf>
    <xf numFmtId="3" fontId="8" fillId="0" borderId="29" xfId="0" applyNumberFormat="1" applyFont="1" applyFill="1" applyBorder="1" applyAlignment="1">
      <alignment vertical="center"/>
    </xf>
    <xf numFmtId="0" fontId="25" fillId="0" borderId="52" xfId="56" applyFont="1" applyBorder="1" applyAlignment="1">
      <alignment horizontal="center" vertical="center"/>
      <protection/>
    </xf>
    <xf numFmtId="0" fontId="22" fillId="0" borderId="42" xfId="56" applyFont="1" applyBorder="1" applyAlignment="1">
      <alignment horizontal="center" vertical="center"/>
      <protection/>
    </xf>
    <xf numFmtId="3" fontId="42" fillId="0" borderId="29" xfId="0" applyNumberFormat="1" applyFont="1" applyFill="1" applyBorder="1" applyAlignment="1">
      <alignment/>
    </xf>
    <xf numFmtId="3" fontId="12" fillId="33" borderId="2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vertical="center"/>
    </xf>
    <xf numFmtId="49" fontId="12" fillId="0" borderId="75" xfId="0" applyNumberFormat="1" applyFont="1" applyFill="1" applyBorder="1" applyAlignment="1">
      <alignment vertical="center"/>
    </xf>
    <xf numFmtId="49" fontId="12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center"/>
    </xf>
    <xf numFmtId="0" fontId="36" fillId="0" borderId="76" xfId="0" applyFont="1" applyBorder="1" applyAlignment="1">
      <alignment wrapText="1"/>
    </xf>
    <xf numFmtId="3" fontId="61" fillId="0" borderId="69" xfId="56" applyNumberFormat="1" applyFont="1" applyBorder="1" applyAlignment="1">
      <alignment horizontal="right" vertical="center" wrapText="1"/>
      <protection/>
    </xf>
    <xf numFmtId="3" fontId="61" fillId="0" borderId="26" xfId="56" applyNumberFormat="1" applyFont="1" applyBorder="1" applyAlignment="1">
      <alignment horizontal="right" vertical="center" wrapText="1"/>
      <protection/>
    </xf>
    <xf numFmtId="3" fontId="42" fillId="0" borderId="0" xfId="56" applyNumberFormat="1" applyFont="1" applyBorder="1" applyAlignment="1">
      <alignment vertical="center" wrapText="1"/>
      <protection/>
    </xf>
    <xf numFmtId="0" fontId="36" fillId="0" borderId="77" xfId="0" applyFont="1" applyBorder="1" applyAlignment="1">
      <alignment wrapText="1"/>
    </xf>
    <xf numFmtId="3" fontId="41" fillId="0" borderId="72" xfId="56" applyNumberFormat="1" applyFont="1" applyBorder="1" applyAlignment="1">
      <alignment horizontal="center" vertical="center" wrapText="1"/>
      <protection/>
    </xf>
    <xf numFmtId="3" fontId="49" fillId="0" borderId="34" xfId="56" applyNumberFormat="1" applyFont="1" applyBorder="1" applyAlignment="1">
      <alignment vertical="center" wrapText="1"/>
      <protection/>
    </xf>
    <xf numFmtId="3" fontId="49" fillId="0" borderId="78" xfId="56" applyNumberFormat="1" applyFont="1" applyBorder="1" applyAlignment="1">
      <alignment vertical="center" wrapText="1"/>
      <protection/>
    </xf>
    <xf numFmtId="3" fontId="49" fillId="0" borderId="79" xfId="56" applyNumberFormat="1" applyFont="1" applyBorder="1" applyAlignment="1">
      <alignment vertical="center" wrapText="1"/>
      <protection/>
    </xf>
    <xf numFmtId="0" fontId="36" fillId="0" borderId="80" xfId="0" applyFont="1" applyBorder="1" applyAlignment="1">
      <alignment wrapText="1"/>
    </xf>
    <xf numFmtId="0" fontId="61" fillId="0" borderId="69" xfId="56" applyFont="1" applyBorder="1" applyAlignment="1">
      <alignment vertical="center"/>
      <protection/>
    </xf>
    <xf numFmtId="3" fontId="49" fillId="0" borderId="81" xfId="56" applyNumberFormat="1" applyFont="1" applyBorder="1" applyAlignment="1">
      <alignment horizontal="right" vertical="center" wrapText="1"/>
      <protection/>
    </xf>
    <xf numFmtId="0" fontId="36" fillId="0" borderId="82" xfId="0" applyFont="1" applyBorder="1" applyAlignment="1">
      <alignment wrapText="1"/>
    </xf>
    <xf numFmtId="3" fontId="49" fillId="0" borderId="40" xfId="56" applyNumberFormat="1" applyFont="1" applyBorder="1" applyAlignment="1">
      <alignment horizontal="right" vertical="center" wrapText="1"/>
      <protection/>
    </xf>
    <xf numFmtId="0" fontId="36" fillId="0" borderId="83" xfId="0" applyFont="1" applyBorder="1" applyAlignment="1">
      <alignment wrapText="1"/>
    </xf>
    <xf numFmtId="3" fontId="61" fillId="0" borderId="62" xfId="56" applyNumberFormat="1" applyFont="1" applyBorder="1" applyAlignment="1">
      <alignment horizontal="right" vertical="center" wrapText="1"/>
      <protection/>
    </xf>
    <xf numFmtId="3" fontId="49" fillId="0" borderId="84" xfId="56" applyNumberFormat="1" applyFont="1" applyBorder="1" applyAlignment="1">
      <alignment horizontal="right" vertical="center" wrapText="1"/>
      <protection/>
    </xf>
    <xf numFmtId="3" fontId="5" fillId="0" borderId="39" xfId="0" applyNumberFormat="1" applyFont="1" applyFill="1" applyBorder="1" applyAlignment="1">
      <alignment vertical="center"/>
    </xf>
    <xf numFmtId="0" fontId="0" fillId="0" borderId="24" xfId="56" applyFont="1" applyFill="1" applyBorder="1" applyAlignment="1">
      <alignment horizontal="center" vertical="center"/>
      <protection/>
    </xf>
    <xf numFmtId="0" fontId="0" fillId="0" borderId="24" xfId="56" applyFont="1" applyFill="1" applyBorder="1" applyAlignment="1">
      <alignment horizontal="left" vertical="center" wrapText="1"/>
      <protection/>
    </xf>
    <xf numFmtId="0" fontId="0" fillId="0" borderId="28" xfId="56" applyFont="1" applyFill="1" applyBorder="1" applyAlignment="1">
      <alignment horizontal="center" vertical="center"/>
      <protection/>
    </xf>
    <xf numFmtId="3" fontId="12" fillId="0" borderId="29" xfId="56" applyNumberFormat="1" applyFont="1" applyFill="1" applyBorder="1" applyAlignment="1">
      <alignment horizontal="right" vertical="center"/>
      <protection/>
    </xf>
    <xf numFmtId="0" fontId="12" fillId="0" borderId="54" xfId="0" applyFont="1" applyBorder="1" applyAlignment="1">
      <alignment wrapText="1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left" vertical="center" wrapText="1"/>
    </xf>
    <xf numFmtId="0" fontId="12" fillId="0" borderId="74" xfId="0" applyFont="1" applyBorder="1" applyAlignment="1">
      <alignment horizontal="left" vertical="center" wrapText="1"/>
    </xf>
    <xf numFmtId="3" fontId="12" fillId="0" borderId="36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Continuous" vertical="center" wrapText="1"/>
    </xf>
    <xf numFmtId="0" fontId="12" fillId="0" borderId="56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0" fillId="0" borderId="42" xfId="0" applyFont="1" applyBorder="1" applyAlignment="1">
      <alignment vertical="center" wrapText="1"/>
    </xf>
    <xf numFmtId="0" fontId="46" fillId="0" borderId="85" xfId="0" applyFont="1" applyBorder="1" applyAlignment="1">
      <alignment vertical="center" wrapText="1"/>
    </xf>
    <xf numFmtId="3" fontId="29" fillId="0" borderId="29" xfId="56" applyNumberFormat="1" applyFont="1" applyBorder="1" applyAlignment="1">
      <alignment vertical="center"/>
      <protection/>
    </xf>
    <xf numFmtId="168" fontId="65" fillId="0" borderId="64" xfId="57" applyNumberFormat="1" applyFont="1" applyBorder="1" applyAlignment="1">
      <alignment horizontal="center" vertical="center"/>
      <protection/>
    </xf>
    <xf numFmtId="168" fontId="65" fillId="0" borderId="10" xfId="57" applyNumberFormat="1" applyFont="1" applyBorder="1" applyAlignment="1">
      <alignment horizontal="center" vertical="center"/>
      <protection/>
    </xf>
    <xf numFmtId="0" fontId="66" fillId="0" borderId="0" xfId="57" applyFont="1" applyAlignment="1">
      <alignment horizontal="center" vertical="center" wrapText="1"/>
      <protection/>
    </xf>
    <xf numFmtId="0" fontId="80" fillId="0" borderId="0" xfId="57" applyFont="1" applyBorder="1" applyAlignment="1">
      <alignment horizontal="center" vertical="center" wrapText="1"/>
      <protection/>
    </xf>
    <xf numFmtId="168" fontId="67" fillId="0" borderId="54" xfId="57" applyNumberFormat="1" applyFont="1" applyFill="1" applyBorder="1" applyAlignment="1">
      <alignment horizontal="center" vertical="center" wrapText="1"/>
      <protection/>
    </xf>
    <xf numFmtId="168" fontId="67" fillId="0" borderId="44" xfId="57" applyNumberFormat="1" applyFont="1" applyFill="1" applyBorder="1" applyAlignment="1">
      <alignment horizontal="center" vertical="center" wrapText="1"/>
      <protection/>
    </xf>
    <xf numFmtId="168" fontId="67" fillId="0" borderId="54" xfId="57" applyNumberFormat="1" applyFont="1" applyBorder="1" applyAlignment="1">
      <alignment horizontal="center" vertical="center" wrapText="1"/>
      <protection/>
    </xf>
    <xf numFmtId="168" fontId="67" fillId="0" borderId="37" xfId="57" applyNumberFormat="1" applyFont="1" applyFill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right" vertical="center"/>
      <protection/>
    </xf>
    <xf numFmtId="3" fontId="22" fillId="0" borderId="36" xfId="56" applyNumberFormat="1" applyBorder="1" applyAlignment="1">
      <alignment vertical="center"/>
      <protection/>
    </xf>
    <xf numFmtId="0" fontId="40" fillId="0" borderId="0" xfId="56" applyFont="1" applyAlignment="1">
      <alignment horizontal="center" vertical="center"/>
      <protection/>
    </xf>
    <xf numFmtId="0" fontId="22" fillId="0" borderId="11" xfId="56" applyFont="1" applyBorder="1" applyAlignment="1">
      <alignment vertical="center" wrapText="1"/>
      <protection/>
    </xf>
    <xf numFmtId="3" fontId="22" fillId="0" borderId="61" xfId="56" applyNumberFormat="1" applyBorder="1" applyAlignment="1">
      <alignment vertical="center"/>
      <protection/>
    </xf>
    <xf numFmtId="0" fontId="22" fillId="0" borderId="86" xfId="56" applyFont="1" applyBorder="1" applyAlignment="1">
      <alignment vertical="center" wrapText="1"/>
      <protection/>
    </xf>
    <xf numFmtId="0" fontId="22" fillId="0" borderId="28" xfId="56" applyFont="1" applyBorder="1" applyAlignment="1">
      <alignment vertical="center" wrapText="1"/>
      <protection/>
    </xf>
    <xf numFmtId="3" fontId="22" fillId="0" borderId="40" xfId="56" applyNumberFormat="1" applyBorder="1" applyAlignment="1">
      <alignment vertical="center"/>
      <protection/>
    </xf>
    <xf numFmtId="0" fontId="22" fillId="0" borderId="51" xfId="56" applyFont="1" applyFill="1" applyBorder="1" applyAlignment="1">
      <alignment vertical="center" wrapText="1"/>
      <protection/>
    </xf>
    <xf numFmtId="0" fontId="22" fillId="0" borderId="28" xfId="56" applyFont="1" applyBorder="1" applyAlignment="1">
      <alignment vertical="center"/>
      <protection/>
    </xf>
    <xf numFmtId="3" fontId="22" fillId="0" borderId="61" xfId="56" applyNumberFormat="1" applyFill="1" applyBorder="1" applyAlignment="1">
      <alignment vertical="center"/>
      <protection/>
    </xf>
    <xf numFmtId="0" fontId="32" fillId="0" borderId="28" xfId="56" applyFont="1" applyFill="1" applyBorder="1" applyAlignment="1">
      <alignment vertical="center" wrapText="1"/>
      <protection/>
    </xf>
    <xf numFmtId="0" fontId="29" fillId="0" borderId="28" xfId="56" applyFont="1" applyBorder="1" applyAlignment="1">
      <alignment vertical="center" wrapText="1"/>
      <protection/>
    </xf>
    <xf numFmtId="3" fontId="29" fillId="0" borderId="40" xfId="56" applyNumberFormat="1" applyFont="1" applyBorder="1" applyAlignment="1">
      <alignment vertical="center"/>
      <protection/>
    </xf>
    <xf numFmtId="0" fontId="22" fillId="0" borderId="51" xfId="56" applyFont="1" applyBorder="1" applyAlignment="1">
      <alignment vertical="center"/>
      <protection/>
    </xf>
    <xf numFmtId="3" fontId="22" fillId="0" borderId="24" xfId="56" applyNumberFormat="1" applyFont="1" applyBorder="1" applyAlignment="1">
      <alignment vertical="center"/>
      <protection/>
    </xf>
    <xf numFmtId="0" fontId="32" fillId="0" borderId="28" xfId="0" applyFont="1" applyBorder="1" applyAlignment="1">
      <alignment horizontal="justify" vertical="center"/>
    </xf>
    <xf numFmtId="3" fontId="29" fillId="0" borderId="65" xfId="56" applyNumberFormat="1" applyFont="1" applyBorder="1" applyAlignment="1">
      <alignment vertical="center"/>
      <protection/>
    </xf>
    <xf numFmtId="0" fontId="0" fillId="0" borderId="37" xfId="0" applyFont="1" applyBorder="1" applyAlignment="1">
      <alignment horizontal="left" vertical="center" wrapText="1"/>
    </xf>
    <xf numFmtId="3" fontId="0" fillId="0" borderId="37" xfId="0" applyNumberFormat="1" applyBorder="1" applyAlignment="1">
      <alignment horizontal="right" vertical="center"/>
    </xf>
    <xf numFmtId="0" fontId="0" fillId="0" borderId="37" xfId="0" applyFont="1" applyBorder="1" applyAlignment="1">
      <alignment horizontal="left" vertical="center"/>
    </xf>
    <xf numFmtId="3" fontId="0" fillId="0" borderId="36" xfId="0" applyNumberFormat="1" applyBorder="1" applyAlignment="1">
      <alignment horizontal="right" vertical="center"/>
    </xf>
    <xf numFmtId="0" fontId="1" fillId="0" borderId="46" xfId="0" applyFont="1" applyBorder="1" applyAlignment="1">
      <alignment horizontal="center" vertical="center" wrapText="1"/>
    </xf>
    <xf numFmtId="3" fontId="0" fillId="0" borderId="37" xfId="0" applyNumberFormat="1" applyFont="1" applyBorder="1" applyAlignment="1">
      <alignment vertical="center" wrapText="1"/>
    </xf>
    <xf numFmtId="3" fontId="0" fillId="0" borderId="36" xfId="0" applyNumberFormat="1" applyFont="1" applyBorder="1" applyAlignment="1">
      <alignment vertical="center"/>
    </xf>
    <xf numFmtId="3" fontId="0" fillId="0" borderId="62" xfId="0" applyNumberFormat="1" applyFont="1" applyBorder="1" applyAlignment="1">
      <alignment vertical="center" wrapText="1"/>
    </xf>
    <xf numFmtId="0" fontId="0" fillId="0" borderId="62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22" fillId="0" borderId="14" xfId="56" applyFont="1" applyBorder="1" applyAlignment="1">
      <alignment vertical="center"/>
      <protection/>
    </xf>
    <xf numFmtId="3" fontId="24" fillId="0" borderId="0" xfId="56" applyNumberFormat="1" applyFont="1" applyBorder="1" applyAlignment="1">
      <alignment horizontal="center" vertical="center"/>
      <protection/>
    </xf>
    <xf numFmtId="0" fontId="25" fillId="0" borderId="0" xfId="56" applyFont="1" applyAlignment="1">
      <alignment vertical="center"/>
      <protection/>
    </xf>
    <xf numFmtId="0" fontId="26" fillId="0" borderId="87" xfId="0" applyFont="1" applyFill="1" applyBorder="1" applyAlignment="1">
      <alignment vertical="center"/>
    </xf>
    <xf numFmtId="0" fontId="26" fillId="0" borderId="87" xfId="0" applyFont="1" applyFill="1" applyBorder="1" applyAlignment="1">
      <alignment horizontal="center" vertical="center"/>
    </xf>
    <xf numFmtId="3" fontId="27" fillId="0" borderId="24" xfId="0" applyNumberFormat="1" applyFont="1" applyFill="1" applyBorder="1" applyAlignment="1">
      <alignment horizontal="right" vertical="center"/>
    </xf>
    <xf numFmtId="3" fontId="27" fillId="0" borderId="24" xfId="0" applyNumberFormat="1" applyFont="1" applyFill="1" applyBorder="1" applyAlignment="1">
      <alignment vertical="center"/>
    </xf>
    <xf numFmtId="3" fontId="27" fillId="0" borderId="27" xfId="0" applyNumberFormat="1" applyFont="1" applyFill="1" applyBorder="1" applyAlignment="1">
      <alignment horizontal="right" vertical="center"/>
    </xf>
    <xf numFmtId="0" fontId="22" fillId="0" borderId="0" xfId="56" applyFont="1" applyBorder="1" applyAlignment="1">
      <alignment vertical="center"/>
      <protection/>
    </xf>
    <xf numFmtId="0" fontId="22" fillId="0" borderId="0" xfId="56" applyFont="1" applyFill="1" applyBorder="1" applyAlignment="1">
      <alignment vertical="center"/>
      <protection/>
    </xf>
    <xf numFmtId="0" fontId="26" fillId="0" borderId="24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/>
    </xf>
    <xf numFmtId="3" fontId="27" fillId="0" borderId="24" xfId="56" applyNumberFormat="1" applyFont="1" applyFill="1" applyBorder="1" applyAlignment="1">
      <alignment vertical="center"/>
      <protection/>
    </xf>
    <xf numFmtId="0" fontId="61" fillId="0" borderId="24" xfId="0" applyFont="1" applyBorder="1" applyAlignment="1">
      <alignment vertical="center"/>
    </xf>
    <xf numFmtId="0" fontId="26" fillId="0" borderId="24" xfId="56" applyFont="1" applyBorder="1" applyAlignment="1">
      <alignment horizontal="center" vertical="center"/>
      <protection/>
    </xf>
    <xf numFmtId="3" fontId="27" fillId="0" borderId="24" xfId="56" applyNumberFormat="1" applyFont="1" applyFill="1" applyBorder="1" applyAlignment="1">
      <alignment horizontal="right" vertical="center"/>
      <protection/>
    </xf>
    <xf numFmtId="3" fontId="27" fillId="0" borderId="24" xfId="56" applyNumberFormat="1" applyFont="1" applyFill="1" applyBorder="1" applyAlignment="1">
      <alignment vertical="center"/>
      <protection/>
    </xf>
    <xf numFmtId="3" fontId="27" fillId="0" borderId="24" xfId="56" applyNumberFormat="1" applyFont="1" applyFill="1" applyBorder="1" applyAlignment="1">
      <alignment horizontal="right" vertical="center"/>
      <protection/>
    </xf>
    <xf numFmtId="3" fontId="27" fillId="0" borderId="29" xfId="56" applyNumberFormat="1" applyFont="1" applyFill="1" applyBorder="1" applyAlignment="1">
      <alignment horizontal="right" vertical="center"/>
      <protection/>
    </xf>
    <xf numFmtId="0" fontId="61" fillId="0" borderId="24" xfId="56" applyFont="1" applyBorder="1" applyAlignment="1">
      <alignment vertical="center"/>
      <protection/>
    </xf>
    <xf numFmtId="0" fontId="140" fillId="0" borderId="0" xfId="56" applyFont="1" applyFill="1" applyAlignment="1">
      <alignment vertical="center"/>
      <protection/>
    </xf>
    <xf numFmtId="0" fontId="61" fillId="0" borderId="24" xfId="56" applyFont="1" applyFill="1" applyBorder="1" applyAlignment="1">
      <alignment vertical="center"/>
      <protection/>
    </xf>
    <xf numFmtId="0" fontId="22" fillId="0" borderId="0" xfId="56" applyFont="1" applyAlignment="1">
      <alignment horizontal="center" vertical="center"/>
      <protection/>
    </xf>
    <xf numFmtId="0" fontId="22" fillId="0" borderId="46" xfId="56" applyFont="1" applyBorder="1" applyAlignment="1">
      <alignment horizontal="center" vertical="center"/>
      <protection/>
    </xf>
    <xf numFmtId="0" fontId="26" fillId="0" borderId="74" xfId="0" applyFont="1" applyFill="1" applyBorder="1" applyAlignment="1">
      <alignment vertical="center"/>
    </xf>
    <xf numFmtId="0" fontId="26" fillId="0" borderId="74" xfId="0" applyFont="1" applyFill="1" applyBorder="1" applyAlignment="1">
      <alignment horizontal="center" vertical="center"/>
    </xf>
    <xf numFmtId="3" fontId="27" fillId="0" borderId="37" xfId="0" applyNumberFormat="1" applyFont="1" applyFill="1" applyBorder="1" applyAlignment="1">
      <alignment horizontal="right" vertical="center"/>
    </xf>
    <xf numFmtId="3" fontId="27" fillId="0" borderId="37" xfId="56" applyNumberFormat="1" applyFont="1" applyBorder="1" applyAlignment="1">
      <alignment vertical="center"/>
      <protection/>
    </xf>
    <xf numFmtId="3" fontId="27" fillId="0" borderId="36" xfId="56" applyNumberFormat="1" applyFont="1" applyFill="1" applyBorder="1" applyAlignment="1">
      <alignment horizontal="right" vertical="center"/>
      <protection/>
    </xf>
    <xf numFmtId="0" fontId="22" fillId="0" borderId="88" xfId="56" applyFont="1" applyBorder="1" applyAlignment="1">
      <alignment horizontal="center" vertical="center"/>
      <protection/>
    </xf>
    <xf numFmtId="0" fontId="26" fillId="0" borderId="26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right" vertical="center"/>
    </xf>
    <xf numFmtId="3" fontId="27" fillId="0" borderId="62" xfId="0" applyNumberFormat="1" applyFont="1" applyFill="1" applyBorder="1" applyAlignment="1">
      <alignment vertical="center"/>
    </xf>
    <xf numFmtId="3" fontId="27" fillId="0" borderId="27" xfId="56" applyNumberFormat="1" applyFont="1" applyFill="1" applyBorder="1" applyAlignment="1">
      <alignment horizontal="right" vertical="center"/>
      <protection/>
    </xf>
    <xf numFmtId="0" fontId="26" fillId="0" borderId="31" xfId="0" applyFont="1" applyFill="1" applyBorder="1" applyAlignment="1">
      <alignment horizontal="center" vertical="center"/>
    </xf>
    <xf numFmtId="3" fontId="27" fillId="0" borderId="29" xfId="56" applyNumberFormat="1" applyFont="1" applyBorder="1" applyAlignment="1">
      <alignment horizontal="right" vertical="center"/>
      <protection/>
    </xf>
    <xf numFmtId="3" fontId="22" fillId="0" borderId="0" xfId="56" applyNumberFormat="1" applyFont="1" applyAlignment="1">
      <alignment vertical="center"/>
      <protection/>
    </xf>
    <xf numFmtId="0" fontId="70" fillId="0" borderId="0" xfId="43" applyFont="1" applyAlignment="1" applyProtection="1">
      <alignment vertical="center"/>
      <protection/>
    </xf>
    <xf numFmtId="0" fontId="1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9" fillId="0" borderId="14" xfId="0" applyFont="1" applyBorder="1" applyAlignment="1">
      <alignment vertical="center"/>
    </xf>
    <xf numFmtId="0" fontId="55" fillId="0" borderId="0" xfId="62" applyFont="1" applyFill="1">
      <alignment/>
      <protection/>
    </xf>
    <xf numFmtId="178" fontId="53" fillId="0" borderId="0" xfId="62" applyNumberFormat="1" applyFont="1" applyFill="1" applyBorder="1" applyAlignment="1" applyProtection="1">
      <alignment horizontal="centerContinuous" vertical="center"/>
      <protection/>
    </xf>
    <xf numFmtId="0" fontId="52" fillId="0" borderId="0" xfId="0" applyFont="1" applyFill="1" applyBorder="1" applyAlignment="1" applyProtection="1">
      <alignment/>
      <protection/>
    </xf>
    <xf numFmtId="178" fontId="53" fillId="0" borderId="0" xfId="62" applyNumberFormat="1" applyFont="1" applyFill="1" applyBorder="1" applyAlignment="1" applyProtection="1">
      <alignment horizontal="centerContinuous" vertical="center" wrapText="1"/>
      <protection/>
    </xf>
    <xf numFmtId="0" fontId="55" fillId="0" borderId="0" xfId="62" applyFont="1" applyFill="1" applyAlignment="1">
      <alignment vertical="center" wrapText="1"/>
      <protection/>
    </xf>
    <xf numFmtId="3" fontId="5" fillId="0" borderId="65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8" fillId="0" borderId="0" xfId="62" applyFont="1" applyFill="1" applyAlignment="1">
      <alignment horizontal="center"/>
      <protection/>
    </xf>
    <xf numFmtId="178" fontId="8" fillId="0" borderId="89" xfId="62" applyNumberFormat="1" applyFont="1" applyFill="1" applyBorder="1" applyAlignment="1" applyProtection="1">
      <alignment horizontal="right" vertical="center" wrapText="1"/>
      <protection/>
    </xf>
    <xf numFmtId="3" fontId="8" fillId="0" borderId="12" xfId="62" applyNumberFormat="1" applyFont="1" applyFill="1" applyBorder="1" applyAlignment="1" applyProtection="1">
      <alignment horizontal="right" vertical="center" wrapText="1"/>
      <protection/>
    </xf>
    <xf numFmtId="0" fontId="8" fillId="0" borderId="45" xfId="62" applyFont="1" applyFill="1" applyBorder="1" applyAlignment="1" applyProtection="1">
      <alignment horizontal="left" vertical="center" wrapText="1" indent="1"/>
      <protection/>
    </xf>
    <xf numFmtId="49" fontId="12" fillId="0" borderId="60" xfId="62" applyNumberFormat="1" applyFont="1" applyFill="1" applyBorder="1" applyAlignment="1" applyProtection="1">
      <alignment horizontal="left" vertical="center" wrapText="1" indent="1"/>
      <protection/>
    </xf>
    <xf numFmtId="49" fontId="12" fillId="0" borderId="90" xfId="62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Alignment="1">
      <alignment horizontal="centerContinuous" vertical="center"/>
    </xf>
    <xf numFmtId="0" fontId="12" fillId="0" borderId="91" xfId="62" applyFont="1" applyFill="1" applyBorder="1" applyAlignment="1" applyProtection="1">
      <alignment horizontal="left" vertical="center" wrapText="1" indent="1"/>
      <protection/>
    </xf>
    <xf numFmtId="49" fontId="12" fillId="0" borderId="53" xfId="62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62" applyFont="1" applyFill="1" applyBorder="1" applyAlignment="1" applyProtection="1">
      <alignment horizontal="left" vertical="center" wrapText="1" indent="1"/>
      <protection/>
    </xf>
    <xf numFmtId="49" fontId="12" fillId="0" borderId="0" xfId="62" applyNumberFormat="1" applyFont="1" applyFill="1" applyBorder="1" applyAlignment="1" applyProtection="1">
      <alignment horizontal="left" vertical="center" wrapText="1" indent="1"/>
      <protection/>
    </xf>
    <xf numFmtId="0" fontId="12" fillId="0" borderId="53" xfId="62" applyFont="1" applyFill="1" applyBorder="1" applyAlignment="1" applyProtection="1">
      <alignment horizontal="left" indent="5"/>
      <protection/>
    </xf>
    <xf numFmtId="0" fontId="12" fillId="0" borderId="55" xfId="62" applyFont="1" applyFill="1" applyBorder="1" applyAlignment="1" applyProtection="1">
      <alignment horizontal="left" vertical="center" wrapText="1" indent="1"/>
      <protection/>
    </xf>
    <xf numFmtId="0" fontId="12" fillId="0" borderId="53" xfId="62" applyFont="1" applyFill="1" applyBorder="1" applyAlignment="1" applyProtection="1">
      <alignment horizontal="left" vertical="center" wrapText="1" indent="1"/>
      <protection/>
    </xf>
    <xf numFmtId="49" fontId="12" fillId="0" borderId="91" xfId="62" applyNumberFormat="1" applyFont="1" applyFill="1" applyBorder="1" applyAlignment="1" applyProtection="1">
      <alignment horizontal="center" vertical="center"/>
      <protection/>
    </xf>
    <xf numFmtId="49" fontId="12" fillId="0" borderId="55" xfId="62" applyNumberFormat="1" applyFont="1" applyFill="1" applyBorder="1" applyAlignment="1" applyProtection="1">
      <alignment horizontal="center" vertical="center"/>
      <protection/>
    </xf>
    <xf numFmtId="49" fontId="12" fillId="0" borderId="45" xfId="62" applyNumberFormat="1" applyFont="1" applyFill="1" applyBorder="1" applyAlignment="1" applyProtection="1">
      <alignment horizontal="center" vertical="center"/>
      <protection/>
    </xf>
    <xf numFmtId="3" fontId="12" fillId="0" borderId="92" xfId="62" applyNumberFormat="1" applyFont="1" applyFill="1" applyBorder="1" applyAlignment="1" applyProtection="1">
      <alignment horizontal="right" vertical="center" wrapText="1"/>
      <protection/>
    </xf>
    <xf numFmtId="3" fontId="12" fillId="0" borderId="93" xfId="62" applyNumberFormat="1" applyFont="1" applyFill="1" applyBorder="1" applyAlignment="1" applyProtection="1">
      <alignment horizontal="right" vertical="center" wrapText="1"/>
      <protection/>
    </xf>
    <xf numFmtId="49" fontId="12" fillId="0" borderId="17" xfId="62" applyNumberFormat="1" applyFont="1" applyFill="1" applyBorder="1" applyAlignment="1" applyProtection="1">
      <alignment horizontal="left" vertical="center" wrapText="1" indent="1"/>
      <protection/>
    </xf>
    <xf numFmtId="3" fontId="12" fillId="0" borderId="94" xfId="62" applyNumberFormat="1" applyFont="1" applyFill="1" applyBorder="1" applyAlignment="1" applyProtection="1">
      <alignment horizontal="right" vertical="center" wrapText="1"/>
      <protection/>
    </xf>
    <xf numFmtId="49" fontId="12" fillId="0" borderId="95" xfId="62" applyNumberFormat="1" applyFont="1" applyFill="1" applyBorder="1" applyAlignment="1" applyProtection="1">
      <alignment horizontal="center" vertical="center"/>
      <protection/>
    </xf>
    <xf numFmtId="3" fontId="12" fillId="0" borderId="96" xfId="62" applyNumberFormat="1" applyFont="1" applyFill="1" applyBorder="1" applyAlignment="1" applyProtection="1">
      <alignment horizontal="right" vertical="center" wrapText="1"/>
      <protection/>
    </xf>
    <xf numFmtId="0" fontId="12" fillId="0" borderId="57" xfId="62" applyFont="1" applyFill="1" applyBorder="1" applyAlignment="1" applyProtection="1">
      <alignment horizontal="left" indent="5"/>
      <protection/>
    </xf>
    <xf numFmtId="3" fontId="12" fillId="0" borderId="97" xfId="62" applyNumberFormat="1" applyFont="1" applyFill="1" applyBorder="1" applyAlignment="1" applyProtection="1">
      <alignment horizontal="right" vertical="center" wrapText="1"/>
      <protection/>
    </xf>
    <xf numFmtId="3" fontId="8" fillId="0" borderId="92" xfId="62" applyNumberFormat="1" applyFont="1" applyFill="1" applyBorder="1" applyAlignment="1" applyProtection="1">
      <alignment horizontal="right" vertical="center" wrapText="1"/>
      <protection/>
    </xf>
    <xf numFmtId="0" fontId="8" fillId="0" borderId="91" xfId="62" applyFont="1" applyFill="1" applyBorder="1" applyAlignment="1" applyProtection="1">
      <alignment vertical="center" wrapText="1"/>
      <protection/>
    </xf>
    <xf numFmtId="0" fontId="12" fillId="0" borderId="56" xfId="62" applyFont="1" applyFill="1" applyBorder="1" applyAlignment="1" applyProtection="1">
      <alignment horizontal="left" vertical="center" wrapText="1" indent="1"/>
      <protection/>
    </xf>
    <xf numFmtId="0" fontId="12" fillId="0" borderId="57" xfId="62" applyFont="1" applyFill="1" applyBorder="1" applyAlignment="1" applyProtection="1">
      <alignment horizontal="left" vertical="center" wrapText="1" indent="1"/>
      <protection/>
    </xf>
    <xf numFmtId="0" fontId="12" fillId="0" borderId="38" xfId="62" applyFont="1" applyFill="1" applyBorder="1">
      <alignment/>
      <protection/>
    </xf>
    <xf numFmtId="16" fontId="12" fillId="0" borderId="59" xfId="62" applyNumberFormat="1" applyFont="1" applyFill="1" applyBorder="1">
      <alignment/>
      <protection/>
    </xf>
    <xf numFmtId="16" fontId="12" fillId="0" borderId="90" xfId="62" applyNumberFormat="1" applyFont="1" applyFill="1" applyBorder="1">
      <alignment/>
      <protection/>
    </xf>
    <xf numFmtId="3" fontId="12" fillId="0" borderId="98" xfId="62" applyNumberFormat="1" applyFont="1" applyFill="1" applyBorder="1">
      <alignment/>
      <protection/>
    </xf>
    <xf numFmtId="3" fontId="12" fillId="0" borderId="97" xfId="62" applyNumberFormat="1" applyFont="1" applyFill="1" applyBorder="1">
      <alignment/>
      <protection/>
    </xf>
    <xf numFmtId="0" fontId="12" fillId="0" borderId="49" xfId="62" applyFont="1" applyFill="1" applyBorder="1">
      <alignment/>
      <protection/>
    </xf>
    <xf numFmtId="0" fontId="12" fillId="0" borderId="56" xfId="62" applyFont="1" applyFill="1" applyBorder="1">
      <alignment/>
      <protection/>
    </xf>
    <xf numFmtId="0" fontId="12" fillId="0" borderId="57" xfId="62" applyFont="1" applyFill="1" applyBorder="1">
      <alignment/>
      <protection/>
    </xf>
    <xf numFmtId="0" fontId="8" fillId="0" borderId="49" xfId="62" applyFont="1" applyFill="1" applyBorder="1">
      <alignment/>
      <protection/>
    </xf>
    <xf numFmtId="3" fontId="8" fillId="0" borderId="89" xfId="62" applyNumberFormat="1" applyFont="1" applyFill="1" applyBorder="1">
      <alignment/>
      <protection/>
    </xf>
    <xf numFmtId="0" fontId="8" fillId="0" borderId="0" xfId="0" applyFont="1" applyBorder="1" applyAlignment="1">
      <alignment horizontal="center" vertical="center"/>
    </xf>
    <xf numFmtId="49" fontId="12" fillId="0" borderId="57" xfId="62" applyNumberFormat="1" applyFont="1" applyFill="1" applyBorder="1" applyAlignment="1" applyProtection="1">
      <alignment horizontal="left" vertical="center" wrapText="1" indent="1"/>
      <protection/>
    </xf>
    <xf numFmtId="0" fontId="8" fillId="0" borderId="91" xfId="62" applyFont="1" applyFill="1" applyBorder="1" applyAlignment="1" applyProtection="1">
      <alignment horizontal="left" vertical="center" wrapText="1" indent="1"/>
      <protection/>
    </xf>
    <xf numFmtId="49" fontId="12" fillId="0" borderId="56" xfId="62" applyNumberFormat="1" applyFont="1" applyFill="1" applyBorder="1" applyAlignment="1" applyProtection="1">
      <alignment horizontal="left" vertical="center" wrapText="1" indent="1"/>
      <protection/>
    </xf>
    <xf numFmtId="16" fontId="12" fillId="0" borderId="56" xfId="62" applyNumberFormat="1" applyFont="1" applyFill="1" applyBorder="1">
      <alignment/>
      <protection/>
    </xf>
    <xf numFmtId="16" fontId="12" fillId="0" borderId="57" xfId="62" applyNumberFormat="1" applyFont="1" applyFill="1" applyBorder="1">
      <alignment/>
      <protection/>
    </xf>
    <xf numFmtId="0" fontId="44" fillId="0" borderId="38" xfId="57" applyFont="1" applyBorder="1" applyAlignment="1">
      <alignment horizontal="left" vertical="center"/>
      <protection/>
    </xf>
    <xf numFmtId="0" fontId="62" fillId="0" borderId="49" xfId="57" applyFont="1" applyBorder="1" applyAlignment="1">
      <alignment horizontal="center" vertical="center"/>
      <protection/>
    </xf>
    <xf numFmtId="168" fontId="65" fillId="0" borderId="89" xfId="57" applyNumberFormat="1" applyFont="1" applyBorder="1" applyAlignment="1">
      <alignment horizontal="center" vertical="center"/>
      <protection/>
    </xf>
    <xf numFmtId="0" fontId="85" fillId="0" borderId="31" xfId="62" applyFont="1" applyFill="1" applyBorder="1" applyAlignment="1">
      <alignment horizontal="center" vertical="center" wrapText="1"/>
      <protection/>
    </xf>
    <xf numFmtId="0" fontId="58" fillId="0" borderId="25" xfId="62" applyFont="1" applyFill="1" applyBorder="1" applyAlignment="1">
      <alignment horizontal="center" vertical="center"/>
      <protection/>
    </xf>
    <xf numFmtId="0" fontId="58" fillId="0" borderId="15" xfId="62" applyFont="1" applyFill="1" applyBorder="1" applyAlignment="1">
      <alignment horizontal="center" vertical="center" wrapText="1"/>
      <protection/>
    </xf>
    <xf numFmtId="0" fontId="58" fillId="0" borderId="15" xfId="62" applyFont="1" applyFill="1" applyBorder="1" applyAlignment="1">
      <alignment horizontal="center" vertical="center"/>
      <protection/>
    </xf>
    <xf numFmtId="0" fontId="58" fillId="0" borderId="12" xfId="62" applyFont="1" applyFill="1" applyBorder="1" applyAlignment="1">
      <alignment horizontal="center" vertical="center"/>
      <protection/>
    </xf>
    <xf numFmtId="0" fontId="58" fillId="0" borderId="11" xfId="62" applyFont="1" applyFill="1" applyBorder="1" applyAlignment="1">
      <alignment horizontal="center" vertical="center"/>
      <protection/>
    </xf>
    <xf numFmtId="0" fontId="58" fillId="0" borderId="26" xfId="62" applyFont="1" applyFill="1" applyBorder="1" applyAlignment="1" applyProtection="1">
      <alignment vertical="center" wrapText="1"/>
      <protection locked="0"/>
    </xf>
    <xf numFmtId="184" fontId="58" fillId="0" borderId="24" xfId="40" applyNumberFormat="1" applyFont="1" applyFill="1" applyBorder="1" applyAlignment="1" applyProtection="1">
      <alignment horizontal="right" vertical="center"/>
      <protection locked="0"/>
    </xf>
    <xf numFmtId="184" fontId="58" fillId="0" borderId="26" xfId="40" applyNumberFormat="1" applyFont="1" applyFill="1" applyBorder="1" applyAlignment="1" applyProtection="1">
      <alignment horizontal="right" vertical="center"/>
      <protection locked="0"/>
    </xf>
    <xf numFmtId="184" fontId="58" fillId="0" borderId="27" xfId="40" applyNumberFormat="1" applyFont="1" applyFill="1" applyBorder="1" applyAlignment="1">
      <alignment horizontal="right" vertical="center"/>
    </xf>
    <xf numFmtId="0" fontId="58" fillId="0" borderId="28" xfId="62" applyFont="1" applyFill="1" applyBorder="1" applyAlignment="1">
      <alignment horizontal="center" vertical="center"/>
      <protection/>
    </xf>
    <xf numFmtId="0" fontId="58" fillId="0" borderId="24" xfId="62" applyFont="1" applyFill="1" applyBorder="1" applyAlignment="1" applyProtection="1">
      <alignment vertical="center" wrapText="1"/>
      <protection locked="0"/>
    </xf>
    <xf numFmtId="184" fontId="58" fillId="0" borderId="29" xfId="40" applyNumberFormat="1" applyFont="1" applyFill="1" applyBorder="1" applyAlignment="1">
      <alignment horizontal="right" vertical="center"/>
    </xf>
    <xf numFmtId="0" fontId="58" fillId="0" borderId="30" xfId="62" applyFont="1" applyFill="1" applyBorder="1" applyAlignment="1">
      <alignment horizontal="center" vertical="center"/>
      <protection/>
    </xf>
    <xf numFmtId="0" fontId="58" fillId="0" borderId="31" xfId="62" applyFont="1" applyFill="1" applyBorder="1" applyAlignment="1" applyProtection="1">
      <alignment vertical="center" wrapText="1"/>
      <protection locked="0"/>
    </xf>
    <xf numFmtId="184" fontId="58" fillId="0" borderId="31" xfId="40" applyNumberFormat="1" applyFont="1" applyFill="1" applyBorder="1" applyAlignment="1" applyProtection="1">
      <alignment horizontal="right" vertical="center"/>
      <protection locked="0"/>
    </xf>
    <xf numFmtId="0" fontId="85" fillId="0" borderId="15" xfId="62" applyFont="1" applyFill="1" applyBorder="1" applyAlignment="1">
      <alignment vertical="center" wrapText="1"/>
      <protection/>
    </xf>
    <xf numFmtId="184" fontId="58" fillId="0" borderId="15" xfId="62" applyNumberFormat="1" applyFont="1" applyFill="1" applyBorder="1" applyAlignment="1">
      <alignment horizontal="right" vertical="center"/>
      <protection/>
    </xf>
    <xf numFmtId="184" fontId="58" fillId="0" borderId="12" xfId="62" applyNumberFormat="1" applyFont="1" applyFill="1" applyBorder="1" applyAlignment="1">
      <alignment horizontal="right" vertical="center"/>
      <protection/>
    </xf>
    <xf numFmtId="0" fontId="85" fillId="0" borderId="46" xfId="62" applyFont="1" applyFill="1" applyBorder="1" applyAlignment="1" applyProtection="1">
      <alignment horizontal="center" vertical="center" wrapText="1"/>
      <protection/>
    </xf>
    <xf numFmtId="0" fontId="85" fillId="0" borderId="37" xfId="62" applyFont="1" applyFill="1" applyBorder="1" applyAlignment="1" applyProtection="1">
      <alignment horizontal="center" vertical="center" wrapText="1"/>
      <protection/>
    </xf>
    <xf numFmtId="0" fontId="85" fillId="0" borderId="36" xfId="62" applyFont="1" applyFill="1" applyBorder="1" applyAlignment="1" applyProtection="1">
      <alignment horizontal="center" vertical="center" wrapText="1"/>
      <protection/>
    </xf>
    <xf numFmtId="0" fontId="58" fillId="0" borderId="25" xfId="62" applyFont="1" applyFill="1" applyBorder="1" applyAlignment="1" applyProtection="1">
      <alignment horizontal="center" vertical="center"/>
      <protection/>
    </xf>
    <xf numFmtId="0" fontId="58" fillId="0" borderId="15" xfId="62" applyFont="1" applyFill="1" applyBorder="1" applyAlignment="1" applyProtection="1">
      <alignment horizontal="center" vertical="center"/>
      <protection/>
    </xf>
    <xf numFmtId="0" fontId="58" fillId="0" borderId="12" xfId="62" applyFont="1" applyFill="1" applyBorder="1" applyAlignment="1" applyProtection="1">
      <alignment horizontal="center" vertical="center"/>
      <protection/>
    </xf>
    <xf numFmtId="0" fontId="58" fillId="0" borderId="46" xfId="62" applyFont="1" applyFill="1" applyBorder="1" applyAlignment="1" applyProtection="1">
      <alignment horizontal="center" vertical="center"/>
      <protection/>
    </xf>
    <xf numFmtId="0" fontId="58" fillId="0" borderId="28" xfId="62" applyFont="1" applyFill="1" applyBorder="1" applyAlignment="1" applyProtection="1">
      <alignment horizontal="center" vertical="center"/>
      <protection/>
    </xf>
    <xf numFmtId="0" fontId="58" fillId="0" borderId="30" xfId="62" applyFont="1" applyFill="1" applyBorder="1" applyAlignment="1" applyProtection="1">
      <alignment horizontal="center" vertical="center"/>
      <protection/>
    </xf>
    <xf numFmtId="0" fontId="55" fillId="0" borderId="0" xfId="62" applyFont="1" applyFill="1" applyAlignment="1">
      <alignment vertical="center"/>
      <protection/>
    </xf>
    <xf numFmtId="0" fontId="52" fillId="0" borderId="0" xfId="62" applyFont="1" applyFill="1" applyAlignment="1">
      <alignment vertical="center"/>
      <protection/>
    </xf>
    <xf numFmtId="0" fontId="82" fillId="0" borderId="0" xfId="0" applyFont="1" applyFill="1" applyBorder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8" fillId="0" borderId="37" xfId="62" applyFont="1" applyFill="1" applyBorder="1" applyAlignment="1" applyProtection="1">
      <alignment vertical="center"/>
      <protection/>
    </xf>
    <xf numFmtId="184" fontId="58" fillId="0" borderId="36" xfId="40" applyNumberFormat="1" applyFont="1" applyFill="1" applyBorder="1" applyAlignment="1" applyProtection="1">
      <alignment vertical="center"/>
      <protection locked="0"/>
    </xf>
    <xf numFmtId="0" fontId="58" fillId="0" borderId="24" xfId="62" applyFont="1" applyFill="1" applyBorder="1" applyAlignment="1" applyProtection="1">
      <alignment vertical="center"/>
      <protection/>
    </xf>
    <xf numFmtId="184" fontId="58" fillId="0" borderId="29" xfId="40" applyNumberFormat="1" applyFont="1" applyFill="1" applyBorder="1" applyAlignment="1" applyProtection="1">
      <alignment vertical="center"/>
      <protection locked="0"/>
    </xf>
    <xf numFmtId="0" fontId="58" fillId="0" borderId="24" xfId="62" applyFont="1" applyFill="1" applyBorder="1" applyAlignment="1" applyProtection="1">
      <alignment vertical="center" wrapText="1"/>
      <protection/>
    </xf>
    <xf numFmtId="0" fontId="58" fillId="0" borderId="31" xfId="62" applyFont="1" applyFill="1" applyBorder="1" applyAlignment="1" applyProtection="1">
      <alignment vertical="center"/>
      <protection/>
    </xf>
    <xf numFmtId="184" fontId="58" fillId="0" borderId="32" xfId="40" applyNumberFormat="1" applyFont="1" applyFill="1" applyBorder="1" applyAlignment="1" applyProtection="1">
      <alignment vertical="center"/>
      <protection locked="0"/>
    </xf>
    <xf numFmtId="184" fontId="85" fillId="0" borderId="12" xfId="40" applyNumberFormat="1" applyFont="1" applyFill="1" applyBorder="1" applyAlignment="1" applyProtection="1">
      <alignment vertical="center"/>
      <protection/>
    </xf>
    <xf numFmtId="0" fontId="51" fillId="0" borderId="0" xfId="0" applyFont="1" applyAlignment="1">
      <alignment horizontal="center"/>
    </xf>
    <xf numFmtId="0" fontId="141" fillId="0" borderId="46" xfId="0" applyFont="1" applyBorder="1" applyAlignment="1">
      <alignment horizontal="center" vertical="center" wrapText="1"/>
    </xf>
    <xf numFmtId="0" fontId="142" fillId="0" borderId="37" xfId="0" applyFon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3" fontId="142" fillId="0" borderId="36" xfId="0" applyNumberFormat="1" applyFont="1" applyBorder="1" applyAlignment="1">
      <alignment vertical="center" wrapText="1"/>
    </xf>
    <xf numFmtId="0" fontId="142" fillId="0" borderId="24" xfId="0" applyFont="1" applyBorder="1" applyAlignment="1">
      <alignment wrapText="1"/>
    </xf>
    <xf numFmtId="3" fontId="142" fillId="0" borderId="24" xfId="0" applyNumberFormat="1" applyFont="1" applyBorder="1" applyAlignment="1">
      <alignment wrapText="1"/>
    </xf>
    <xf numFmtId="3" fontId="142" fillId="0" borderId="29" xfId="0" applyNumberFormat="1" applyFont="1" applyBorder="1" applyAlignment="1">
      <alignment wrapText="1"/>
    </xf>
    <xf numFmtId="0" fontId="142" fillId="0" borderId="35" xfId="0" applyFont="1" applyBorder="1" applyAlignment="1">
      <alignment wrapText="1"/>
    </xf>
    <xf numFmtId="3" fontId="0" fillId="0" borderId="35" xfId="0" applyNumberFormat="1" applyBorder="1" applyAlignment="1">
      <alignment wrapText="1"/>
    </xf>
    <xf numFmtId="3" fontId="142" fillId="0" borderId="10" xfId="0" applyNumberFormat="1" applyFont="1" applyBorder="1" applyAlignment="1">
      <alignment horizontal="right" wrapText="1"/>
    </xf>
    <xf numFmtId="3" fontId="88" fillId="0" borderId="35" xfId="0" applyNumberFormat="1" applyFont="1" applyFill="1" applyBorder="1" applyAlignment="1">
      <alignment horizontal="center" vertical="center"/>
    </xf>
    <xf numFmtId="3" fontId="88" fillId="0" borderId="64" xfId="0" applyNumberFormat="1" applyFont="1" applyFill="1" applyBorder="1" applyAlignment="1">
      <alignment horizontal="center" vertical="center"/>
    </xf>
    <xf numFmtId="3" fontId="88" fillId="0" borderId="10" xfId="0" applyNumberFormat="1" applyFont="1" applyFill="1" applyBorder="1" applyAlignment="1">
      <alignment horizontal="center" vertical="center"/>
    </xf>
    <xf numFmtId="3" fontId="50" fillId="0" borderId="11" xfId="0" applyNumberFormat="1" applyFont="1" applyBorder="1" applyAlignment="1">
      <alignment vertical="center" wrapText="1"/>
    </xf>
    <xf numFmtId="3" fontId="50" fillId="0" borderId="26" xfId="0" applyNumberFormat="1" applyFont="1" applyBorder="1" applyAlignment="1">
      <alignment vertical="center"/>
    </xf>
    <xf numFmtId="3" fontId="50" fillId="0" borderId="26" xfId="0" applyNumberFormat="1" applyFont="1" applyBorder="1" applyAlignment="1">
      <alignment horizontal="right" vertical="center"/>
    </xf>
    <xf numFmtId="3" fontId="50" fillId="0" borderId="27" xfId="0" applyNumberFormat="1" applyFont="1" applyBorder="1" applyAlignment="1">
      <alignment horizontal="right" vertical="center"/>
    </xf>
    <xf numFmtId="3" fontId="50" fillId="0" borderId="28" xfId="0" applyNumberFormat="1" applyFont="1" applyBorder="1" applyAlignment="1">
      <alignment vertical="center" wrapText="1"/>
    </xf>
    <xf numFmtId="3" fontId="50" fillId="0" borderId="24" xfId="0" applyNumberFormat="1" applyFont="1" applyBorder="1" applyAlignment="1">
      <alignment vertical="center"/>
    </xf>
    <xf numFmtId="3" fontId="50" fillId="0" borderId="24" xfId="0" applyNumberFormat="1" applyFont="1" applyBorder="1" applyAlignment="1">
      <alignment horizontal="right" vertical="center"/>
    </xf>
    <xf numFmtId="3" fontId="50" fillId="0" borderId="29" xfId="0" applyNumberFormat="1" applyFont="1" applyBorder="1" applyAlignment="1">
      <alignment horizontal="right" vertical="center"/>
    </xf>
    <xf numFmtId="3" fontId="50" fillId="0" borderId="30" xfId="0" applyNumberFormat="1" applyFont="1" applyBorder="1" applyAlignment="1">
      <alignment vertical="center" wrapText="1"/>
    </xf>
    <xf numFmtId="3" fontId="50" fillId="0" borderId="31" xfId="0" applyNumberFormat="1" applyFont="1" applyBorder="1" applyAlignment="1">
      <alignment vertical="center"/>
    </xf>
    <xf numFmtId="3" fontId="50" fillId="0" borderId="31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178" fontId="0" fillId="0" borderId="0" xfId="0" applyNumberFormat="1" applyAlignment="1">
      <alignment vertical="center" wrapText="1"/>
    </xf>
    <xf numFmtId="178" fontId="52" fillId="0" borderId="0" xfId="0" applyNumberFormat="1" applyFont="1" applyAlignment="1">
      <alignment horizontal="right" vertical="center"/>
    </xf>
    <xf numFmtId="178" fontId="53" fillId="0" borderId="37" xfId="0" applyNumberFormat="1" applyFont="1" applyBorder="1" applyAlignment="1">
      <alignment horizontal="center"/>
    </xf>
    <xf numFmtId="178" fontId="53" fillId="0" borderId="37" xfId="0" applyNumberFormat="1" applyFont="1" applyBorder="1" applyAlignment="1">
      <alignment horizontal="center" wrapText="1"/>
    </xf>
    <xf numFmtId="178" fontId="85" fillId="0" borderId="91" xfId="0" applyNumberFormat="1" applyFont="1" applyBorder="1" applyAlignment="1">
      <alignment horizontal="centerContinuous" vertical="center"/>
    </xf>
    <xf numFmtId="178" fontId="53" fillId="0" borderId="91" xfId="0" applyNumberFormat="1" applyFont="1" applyBorder="1" applyAlignment="1">
      <alignment horizontal="centerContinuous" vertical="center"/>
    </xf>
    <xf numFmtId="178" fontId="53" fillId="0" borderId="92" xfId="0" applyNumberFormat="1" applyFont="1" applyBorder="1" applyAlignment="1">
      <alignment horizontal="centerContinuous" vertical="center"/>
    </xf>
    <xf numFmtId="178" fontId="53" fillId="0" borderId="99" xfId="0" applyNumberFormat="1" applyFont="1" applyBorder="1" applyAlignment="1">
      <alignment horizontal="center" vertical="center" wrapText="1"/>
    </xf>
    <xf numFmtId="178" fontId="53" fillId="0" borderId="99" xfId="0" applyNumberFormat="1" applyFont="1" applyBorder="1" applyAlignment="1">
      <alignment horizontal="center" vertical="center"/>
    </xf>
    <xf numFmtId="178" fontId="53" fillId="0" borderId="57" xfId="0" applyNumberFormat="1" applyFont="1" applyBorder="1" applyAlignment="1">
      <alignment horizontal="center" vertical="center"/>
    </xf>
    <xf numFmtId="178" fontId="53" fillId="0" borderId="100" xfId="0" applyNumberFormat="1" applyFont="1" applyBorder="1" applyAlignment="1">
      <alignment horizontal="center" vertical="center"/>
    </xf>
    <xf numFmtId="178" fontId="53" fillId="0" borderId="10" xfId="0" applyNumberFormat="1" applyFont="1" applyBorder="1" applyAlignment="1">
      <alignment horizontal="center" vertical="center"/>
    </xf>
    <xf numFmtId="178" fontId="54" fillId="0" borderId="38" xfId="0" applyNumberFormat="1" applyFont="1" applyBorder="1" applyAlignment="1">
      <alignment horizontal="center" vertical="center" wrapText="1"/>
    </xf>
    <xf numFmtId="178" fontId="53" fillId="0" borderId="15" xfId="0" applyNumberFormat="1" applyFont="1" applyBorder="1" applyAlignment="1">
      <alignment vertical="center" wrapText="1"/>
    </xf>
    <xf numFmtId="178" fontId="0" fillId="36" borderId="15" xfId="0" applyNumberFormat="1" applyFill="1" applyBorder="1" applyAlignment="1">
      <alignment vertical="center" wrapText="1"/>
    </xf>
    <xf numFmtId="178" fontId="0" fillId="0" borderId="16" xfId="0" applyNumberFormat="1" applyBorder="1" applyAlignment="1">
      <alignment vertical="center" wrapText="1"/>
    </xf>
    <xf numFmtId="178" fontId="0" fillId="0" borderId="15" xfId="0" applyNumberFormat="1" applyBorder="1" applyAlignment="1">
      <alignment vertical="center" wrapText="1"/>
    </xf>
    <xf numFmtId="178" fontId="0" fillId="0" borderId="12" xfId="0" applyNumberFormat="1" applyBorder="1" applyAlignment="1">
      <alignment vertical="center" wrapText="1"/>
    </xf>
    <xf numFmtId="178" fontId="54" fillId="0" borderId="60" xfId="0" applyNumberFormat="1" applyFont="1" applyBorder="1" applyAlignment="1">
      <alignment horizontal="center" vertical="center" wrapText="1"/>
    </xf>
    <xf numFmtId="178" fontId="55" fillId="0" borderId="15" xfId="0" applyNumberFormat="1" applyFont="1" applyBorder="1" applyAlignment="1" applyProtection="1">
      <alignment vertical="center" wrapText="1"/>
      <protection locked="0"/>
    </xf>
    <xf numFmtId="179" fontId="0" fillId="0" borderId="15" xfId="0" applyNumberFormat="1" applyBorder="1" applyAlignment="1" applyProtection="1">
      <alignment vertical="center" wrapText="1"/>
      <protection locked="0"/>
    </xf>
    <xf numFmtId="3" fontId="0" fillId="0" borderId="54" xfId="0" applyNumberFormat="1" applyBorder="1" applyAlignment="1" applyProtection="1">
      <alignment vertical="center" wrapText="1"/>
      <protection locked="0"/>
    </xf>
    <xf numFmtId="178" fontId="0" fillId="0" borderId="24" xfId="0" applyNumberFormat="1" applyBorder="1" applyAlignment="1" applyProtection="1">
      <alignment vertical="center" wrapText="1"/>
      <protection locked="0"/>
    </xf>
    <xf numFmtId="178" fontId="0" fillId="0" borderId="29" xfId="0" applyNumberFormat="1" applyBorder="1" applyAlignment="1" applyProtection="1">
      <alignment vertical="center" wrapText="1"/>
      <protection locked="0"/>
    </xf>
    <xf numFmtId="178" fontId="54" fillId="0" borderId="46" xfId="0" applyNumberFormat="1" applyFont="1" applyBorder="1" applyAlignment="1">
      <alignment horizontal="center" vertical="center" wrapText="1"/>
    </xf>
    <xf numFmtId="178" fontId="55" fillId="0" borderId="24" xfId="0" applyNumberFormat="1" applyFont="1" applyBorder="1" applyAlignment="1" applyProtection="1">
      <alignment vertical="center" wrapText="1"/>
      <protection locked="0"/>
    </xf>
    <xf numFmtId="14" fontId="0" fillId="0" borderId="24" xfId="0" applyNumberFormat="1" applyBorder="1" applyAlignment="1" applyProtection="1">
      <alignment vertical="center" wrapText="1"/>
      <protection locked="0"/>
    </xf>
    <xf numFmtId="3" fontId="0" fillId="0" borderId="24" xfId="0" applyNumberFormat="1" applyBorder="1" applyAlignment="1" applyProtection="1">
      <alignment vertical="center" wrapText="1"/>
      <protection locked="0"/>
    </xf>
    <xf numFmtId="3" fontId="0" fillId="0" borderId="29" xfId="0" applyNumberFormat="1" applyBorder="1" applyAlignment="1" applyProtection="1">
      <alignment vertical="center" wrapText="1"/>
      <protection locked="0"/>
    </xf>
    <xf numFmtId="178" fontId="54" fillId="0" borderId="59" xfId="0" applyNumberFormat="1" applyFont="1" applyBorder="1" applyAlignment="1">
      <alignment horizontal="center" vertical="center" wrapText="1"/>
    </xf>
    <xf numFmtId="14" fontId="0" fillId="0" borderId="31" xfId="0" applyNumberFormat="1" applyBorder="1" applyAlignment="1" applyProtection="1">
      <alignment vertical="center" wrapText="1"/>
      <protection locked="0"/>
    </xf>
    <xf numFmtId="3" fontId="0" fillId="0" borderId="31" xfId="0" applyNumberFormat="1" applyBorder="1" applyAlignment="1" applyProtection="1">
      <alignment vertical="center" wrapText="1"/>
      <protection locked="0"/>
    </xf>
    <xf numFmtId="3" fontId="0" fillId="0" borderId="32" xfId="0" applyNumberFormat="1" applyBorder="1" applyAlignment="1" applyProtection="1">
      <alignment vertical="center" wrapText="1"/>
      <protection locked="0"/>
    </xf>
    <xf numFmtId="178" fontId="54" fillId="0" borderId="90" xfId="0" applyNumberFormat="1" applyFont="1" applyBorder="1" applyAlignment="1">
      <alignment horizontal="center" vertical="center" wrapText="1"/>
    </xf>
    <xf numFmtId="14" fontId="0" fillId="0" borderId="35" xfId="0" applyNumberFormat="1" applyBorder="1" applyAlignment="1" applyProtection="1">
      <alignment vertical="center" wrapText="1"/>
      <protection locked="0"/>
    </xf>
    <xf numFmtId="3" fontId="0" fillId="0" borderId="35" xfId="0" applyNumberFormat="1" applyBorder="1" applyAlignment="1" applyProtection="1">
      <alignment vertical="center" wrapText="1"/>
      <protection locked="0"/>
    </xf>
    <xf numFmtId="178" fontId="85" fillId="0" borderId="15" xfId="0" applyNumberFormat="1" applyFont="1" applyBorder="1" applyAlignment="1">
      <alignment vertical="center" wrapText="1"/>
    </xf>
    <xf numFmtId="178" fontId="0" fillId="0" borderId="0" xfId="0" applyNumberFormat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left" vertical="center" indent="1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right" vertical="center" indent="1"/>
    </xf>
    <xf numFmtId="0" fontId="69" fillId="0" borderId="0" xfId="0" applyFont="1" applyAlignment="1">
      <alignment horizontal="right" vertical="center" wrapText="1" indent="1"/>
    </xf>
    <xf numFmtId="0" fontId="32" fillId="0" borderId="101" xfId="60" applyNumberFormat="1" applyFont="1" applyBorder="1" applyAlignment="1" applyProtection="1">
      <alignment horizontal="center" vertical="center"/>
      <protection/>
    </xf>
    <xf numFmtId="3" fontId="37" fillId="0" borderId="0" xfId="58" applyNumberFormat="1" applyFont="1" applyFill="1" applyBorder="1" applyAlignment="1">
      <alignment horizontal="right" vertical="center"/>
      <protection/>
    </xf>
    <xf numFmtId="0" fontId="9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3" fontId="32" fillId="0" borderId="101" xfId="60" applyNumberFormat="1" applyFont="1" applyBorder="1" applyAlignment="1" applyProtection="1">
      <alignment horizontal="center" vertical="center"/>
      <protection/>
    </xf>
    <xf numFmtId="0" fontId="37" fillId="0" borderId="0" xfId="0" applyFont="1" applyBorder="1" applyAlignment="1">
      <alignment horizontal="left" vertical="center"/>
    </xf>
    <xf numFmtId="0" fontId="37" fillId="0" borderId="102" xfId="65" applyFont="1" applyBorder="1" applyAlignment="1">
      <alignment vertical="center"/>
      <protection/>
    </xf>
    <xf numFmtId="0" fontId="37" fillId="0" borderId="103" xfId="65" applyFont="1" applyBorder="1" applyAlignment="1">
      <alignment vertical="center"/>
      <protection/>
    </xf>
    <xf numFmtId="0" fontId="37" fillId="0" borderId="103" xfId="0" applyFont="1" applyBorder="1" applyAlignment="1">
      <alignment horizontal="center" vertical="center"/>
    </xf>
    <xf numFmtId="0" fontId="69" fillId="0" borderId="103" xfId="0" applyFont="1" applyBorder="1" applyAlignment="1">
      <alignment horizontal="right" vertical="center"/>
    </xf>
    <xf numFmtId="0" fontId="37" fillId="0" borderId="104" xfId="65" applyFont="1" applyBorder="1" applyAlignment="1">
      <alignment vertical="center"/>
      <protection/>
    </xf>
    <xf numFmtId="0" fontId="37" fillId="0" borderId="105" xfId="58" applyFont="1" applyBorder="1" applyAlignment="1">
      <alignment horizontal="center" vertical="center"/>
      <protection/>
    </xf>
    <xf numFmtId="0" fontId="37" fillId="0" borderId="106" xfId="65" applyFont="1" applyBorder="1" applyAlignment="1">
      <alignment horizontal="center" vertical="center"/>
      <protection/>
    </xf>
    <xf numFmtId="0" fontId="37" fillId="0" borderId="107" xfId="65" applyFont="1" applyBorder="1" applyAlignment="1">
      <alignment horizontal="center" vertical="center"/>
      <protection/>
    </xf>
    <xf numFmtId="0" fontId="37" fillId="0" borderId="107" xfId="0" applyFont="1" applyBorder="1" applyAlignment="1">
      <alignment vertical="center"/>
    </xf>
    <xf numFmtId="0" fontId="37" fillId="0" borderId="107" xfId="65" applyFont="1" applyBorder="1" applyAlignment="1">
      <alignment vertical="center"/>
      <protection/>
    </xf>
    <xf numFmtId="0" fontId="69" fillId="0" borderId="107" xfId="0" applyFont="1" applyBorder="1" applyAlignment="1">
      <alignment vertical="center"/>
    </xf>
    <xf numFmtId="0" fontId="37" fillId="0" borderId="108" xfId="65" applyFont="1" applyBorder="1" applyAlignment="1">
      <alignment horizontal="center" vertical="center"/>
      <protection/>
    </xf>
    <xf numFmtId="0" fontId="37" fillId="0" borderId="109" xfId="58" applyFont="1" applyBorder="1" applyAlignment="1">
      <alignment horizontal="center" vertical="center"/>
      <protection/>
    </xf>
    <xf numFmtId="0" fontId="37" fillId="0" borderId="0" xfId="63" applyFont="1" applyBorder="1">
      <alignment/>
      <protection/>
    </xf>
    <xf numFmtId="0" fontId="37" fillId="0" borderId="0" xfId="63" applyFont="1" applyBorder="1" applyAlignment="1">
      <alignment vertical="center"/>
      <protection/>
    </xf>
    <xf numFmtId="0" fontId="37" fillId="0" borderId="0" xfId="63" applyFont="1" applyBorder="1" applyAlignment="1">
      <alignment horizontal="center" vertical="center"/>
      <protection/>
    </xf>
    <xf numFmtId="0" fontId="37" fillId="0" borderId="0" xfId="65" applyFont="1" applyBorder="1" applyAlignment="1">
      <alignment vertical="center"/>
      <protection/>
    </xf>
    <xf numFmtId="0" fontId="37" fillId="0" borderId="0" xfId="63" applyFont="1">
      <alignment/>
      <protection/>
    </xf>
    <xf numFmtId="0" fontId="37" fillId="0" borderId="0" xfId="63" applyFont="1" applyFill="1" applyBorder="1" applyAlignment="1">
      <alignment horizontal="center" vertical="center"/>
      <protection/>
    </xf>
    <xf numFmtId="0" fontId="37" fillId="0" borderId="0" xfId="58" applyFont="1" applyAlignment="1">
      <alignment vertical="center"/>
      <protection/>
    </xf>
    <xf numFmtId="0" fontId="37" fillId="0" borderId="0" xfId="65" applyFont="1" applyBorder="1" applyAlignment="1">
      <alignment horizontal="center" vertical="center"/>
      <protection/>
    </xf>
    <xf numFmtId="0" fontId="37" fillId="0" borderId="0" xfId="65" applyFont="1" applyBorder="1" applyAlignment="1">
      <alignment horizontal="left" vertical="center"/>
      <protection/>
    </xf>
    <xf numFmtId="0" fontId="96" fillId="0" borderId="0" xfId="65" applyFont="1" applyBorder="1" applyAlignment="1">
      <alignment vertical="center"/>
      <protection/>
    </xf>
    <xf numFmtId="3" fontId="37" fillId="0" borderId="0" xfId="65" applyNumberFormat="1" applyFont="1" applyBorder="1" applyAlignment="1">
      <alignment vertical="center"/>
      <protection/>
    </xf>
    <xf numFmtId="0" fontId="37" fillId="0" borderId="0" xfId="65" applyFont="1" applyAlignment="1">
      <alignment vertical="center"/>
      <protection/>
    </xf>
    <xf numFmtId="0" fontId="37" fillId="0" borderId="0" xfId="65" applyFont="1" applyAlignment="1">
      <alignment horizontal="left" vertical="center"/>
      <protection/>
    </xf>
    <xf numFmtId="0" fontId="37" fillId="0" borderId="0" xfId="58" applyFont="1" applyBorder="1" applyAlignment="1">
      <alignment horizontal="center" vertical="center"/>
      <protection/>
    </xf>
    <xf numFmtId="0" fontId="37" fillId="0" borderId="110" xfId="65" applyFont="1" applyBorder="1" applyAlignment="1">
      <alignment horizontal="center" vertical="center"/>
      <protection/>
    </xf>
    <xf numFmtId="0" fontId="37" fillId="0" borderId="111" xfId="65" applyFont="1" applyBorder="1" applyAlignment="1">
      <alignment horizontal="left" vertical="center" indent="1"/>
      <protection/>
    </xf>
    <xf numFmtId="0" fontId="37" fillId="0" borderId="111" xfId="65" applyFont="1" applyBorder="1" applyAlignment="1">
      <alignment horizontal="center" vertical="center"/>
      <protection/>
    </xf>
    <xf numFmtId="0" fontId="37" fillId="0" borderId="111" xfId="65" applyFont="1" applyBorder="1" applyAlignment="1">
      <alignment horizontal="left" vertical="center"/>
      <protection/>
    </xf>
    <xf numFmtId="0" fontId="37" fillId="0" borderId="111" xfId="65" applyFont="1" applyBorder="1" applyAlignment="1">
      <alignment vertical="center"/>
      <protection/>
    </xf>
    <xf numFmtId="3" fontId="37" fillId="0" borderId="111" xfId="65" applyNumberFormat="1" applyFont="1" applyBorder="1" applyAlignment="1">
      <alignment vertical="center"/>
      <protection/>
    </xf>
    <xf numFmtId="3" fontId="37" fillId="0" borderId="110" xfId="58" applyNumberFormat="1" applyFont="1" applyFill="1" applyBorder="1" applyAlignment="1">
      <alignment vertical="center"/>
      <protection/>
    </xf>
    <xf numFmtId="0" fontId="37" fillId="0" borderId="112" xfId="65" applyFont="1" applyBorder="1" applyAlignment="1">
      <alignment horizontal="center" vertical="center"/>
      <protection/>
    </xf>
    <xf numFmtId="0" fontId="37" fillId="0" borderId="53" xfId="65" applyFont="1" applyBorder="1" applyAlignment="1">
      <alignment horizontal="left" vertical="center" indent="1"/>
      <protection/>
    </xf>
    <xf numFmtId="0" fontId="37" fillId="0" borderId="53" xfId="65" applyFont="1" applyBorder="1" applyAlignment="1">
      <alignment horizontal="center" vertical="center"/>
      <protection/>
    </xf>
    <xf numFmtId="0" fontId="37" fillId="0" borderId="53" xfId="65" applyFont="1" applyBorder="1" applyAlignment="1">
      <alignment horizontal="left" vertical="center"/>
      <protection/>
    </xf>
    <xf numFmtId="0" fontId="37" fillId="0" borderId="53" xfId="61" applyFont="1" applyBorder="1" applyAlignment="1">
      <alignment horizontal="center" vertical="center"/>
      <protection/>
    </xf>
    <xf numFmtId="0" fontId="37" fillId="0" borderId="53" xfId="61" applyFont="1" applyBorder="1" applyAlignment="1">
      <alignment horizontal="left" vertical="center"/>
      <protection/>
    </xf>
    <xf numFmtId="0" fontId="37" fillId="0" borderId="53" xfId="65" applyFont="1" applyBorder="1" applyAlignment="1">
      <alignment vertical="center"/>
      <protection/>
    </xf>
    <xf numFmtId="3" fontId="37" fillId="0" borderId="53" xfId="65" applyNumberFormat="1" applyFont="1" applyBorder="1" applyAlignment="1">
      <alignment vertical="center"/>
      <protection/>
    </xf>
    <xf numFmtId="3" fontId="37" fillId="0" borderId="112" xfId="58" applyNumberFormat="1" applyFont="1" applyFill="1" applyBorder="1" applyAlignment="1">
      <alignment vertical="center"/>
      <protection/>
    </xf>
    <xf numFmtId="0" fontId="37" fillId="0" borderId="53" xfId="61" applyFont="1" applyBorder="1" applyAlignment="1">
      <alignment vertical="center"/>
      <protection/>
    </xf>
    <xf numFmtId="0" fontId="37" fillId="0" borderId="113" xfId="65" applyFont="1" applyBorder="1" applyAlignment="1">
      <alignment horizontal="center" vertical="center"/>
      <protection/>
    </xf>
    <xf numFmtId="0" fontId="69" fillId="0" borderId="0" xfId="0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right" vertical="center"/>
    </xf>
    <xf numFmtId="0" fontId="37" fillId="0" borderId="101" xfId="65" applyFont="1" applyBorder="1" applyAlignment="1">
      <alignment horizontal="center" vertical="center"/>
      <protection/>
    </xf>
    <xf numFmtId="0" fontId="69" fillId="0" borderId="38" xfId="65" applyFont="1" applyBorder="1" applyAlignment="1">
      <alignment horizontal="left" vertical="center" indent="1"/>
      <protection/>
    </xf>
    <xf numFmtId="0" fontId="37" fillId="0" borderId="49" xfId="65" applyFont="1" applyBorder="1" applyAlignment="1">
      <alignment horizontal="center" vertical="center"/>
      <protection/>
    </xf>
    <xf numFmtId="0" fontId="37" fillId="0" borderId="49" xfId="65" applyFont="1" applyBorder="1" applyAlignment="1">
      <alignment horizontal="left" vertical="center"/>
      <protection/>
    </xf>
    <xf numFmtId="0" fontId="37" fillId="0" borderId="49" xfId="61" applyFont="1" applyBorder="1" applyAlignment="1">
      <alignment horizontal="center" vertical="center"/>
      <protection/>
    </xf>
    <xf numFmtId="0" fontId="37" fillId="0" borderId="49" xfId="61" applyFont="1" applyBorder="1" applyAlignment="1">
      <alignment vertical="center"/>
      <protection/>
    </xf>
    <xf numFmtId="0" fontId="37" fillId="0" borderId="49" xfId="65" applyFont="1" applyBorder="1" applyAlignment="1">
      <alignment vertical="center"/>
      <protection/>
    </xf>
    <xf numFmtId="3" fontId="37" fillId="0" borderId="49" xfId="65" applyNumberFormat="1" applyFont="1" applyBorder="1" applyAlignment="1">
      <alignment vertical="center"/>
      <protection/>
    </xf>
    <xf numFmtId="3" fontId="69" fillId="0" borderId="101" xfId="58" applyNumberFormat="1" applyFont="1" applyFill="1" applyBorder="1" applyAlignment="1">
      <alignment vertical="center"/>
      <protection/>
    </xf>
    <xf numFmtId="0" fontId="37" fillId="0" borderId="60" xfId="61" applyFont="1" applyBorder="1" applyAlignment="1">
      <alignment horizontal="left" vertical="center" indent="1"/>
      <protection/>
    </xf>
    <xf numFmtId="0" fontId="37" fillId="0" borderId="60" xfId="61" applyFont="1" applyFill="1" applyBorder="1" applyAlignment="1">
      <alignment horizontal="left" vertical="center" indent="1"/>
      <protection/>
    </xf>
    <xf numFmtId="0" fontId="37" fillId="0" borderId="53" xfId="61" applyFont="1" applyFill="1" applyBorder="1" applyAlignment="1">
      <alignment horizontal="left" vertical="center"/>
      <protection/>
    </xf>
    <xf numFmtId="0" fontId="37" fillId="0" borderId="95" xfId="65" applyFont="1" applyBorder="1" applyAlignment="1">
      <alignment horizontal="left" vertical="center" indent="1"/>
      <protection/>
    </xf>
    <xf numFmtId="0" fontId="37" fillId="0" borderId="55" xfId="65" applyFont="1" applyBorder="1" applyAlignment="1">
      <alignment horizontal="center" vertical="center"/>
      <protection/>
    </xf>
    <xf numFmtId="0" fontId="37" fillId="0" borderId="55" xfId="65" applyFont="1" applyBorder="1" applyAlignment="1">
      <alignment horizontal="left" vertical="center"/>
      <protection/>
    </xf>
    <xf numFmtId="0" fontId="37" fillId="0" borderId="55" xfId="65" applyFont="1" applyBorder="1" applyAlignment="1">
      <alignment vertical="center"/>
      <protection/>
    </xf>
    <xf numFmtId="3" fontId="37" fillId="0" borderId="55" xfId="65" applyNumberFormat="1" applyFont="1" applyBorder="1" applyAlignment="1">
      <alignment vertical="center"/>
      <protection/>
    </xf>
    <xf numFmtId="3" fontId="37" fillId="0" borderId="113" xfId="58" applyNumberFormat="1" applyFont="1" applyFill="1" applyBorder="1" applyAlignment="1">
      <alignment vertical="center"/>
      <protection/>
    </xf>
    <xf numFmtId="0" fontId="37" fillId="0" borderId="101" xfId="65" applyFont="1" applyBorder="1" applyAlignment="1">
      <alignment horizontal="left" vertical="center"/>
      <protection/>
    </xf>
    <xf numFmtId="0" fontId="37" fillId="0" borderId="38" xfId="65" applyFont="1" applyBorder="1" applyAlignment="1">
      <alignment horizontal="left" vertical="center"/>
      <protection/>
    </xf>
    <xf numFmtId="0" fontId="37" fillId="0" borderId="114" xfId="65" applyFont="1" applyBorder="1" applyAlignment="1">
      <alignment horizontal="center" vertical="center"/>
      <protection/>
    </xf>
    <xf numFmtId="0" fontId="37" fillId="0" borderId="101" xfId="65" applyFont="1" applyBorder="1" applyAlignment="1">
      <alignment vertical="center"/>
      <protection/>
    </xf>
    <xf numFmtId="0" fontId="69" fillId="0" borderId="49" xfId="65" applyFont="1" applyBorder="1" applyAlignment="1">
      <alignment horizontal="left" vertical="center" indent="1"/>
      <protection/>
    </xf>
    <xf numFmtId="3" fontId="69" fillId="0" borderId="101" xfId="58" applyNumberFormat="1" applyFont="1" applyBorder="1" applyAlignment="1">
      <alignment vertical="center"/>
      <protection/>
    </xf>
    <xf numFmtId="0" fontId="37" fillId="0" borderId="0" xfId="0" applyFont="1" applyAlignment="1">
      <alignment horizontal="left" vertical="center"/>
    </xf>
    <xf numFmtId="3" fontId="37" fillId="0" borderId="0" xfId="0" applyNumberFormat="1" applyFont="1" applyAlignment="1">
      <alignment horizontal="center" vertical="center"/>
    </xf>
    <xf numFmtId="3" fontId="69" fillId="0" borderId="0" xfId="0" applyNumberFormat="1" applyFont="1" applyFill="1" applyBorder="1" applyAlignment="1">
      <alignment horizontal="right" vertical="center"/>
    </xf>
    <xf numFmtId="0" fontId="98" fillId="0" borderId="0" xfId="56" applyFont="1" applyAlignment="1">
      <alignment horizontal="right"/>
      <protection/>
    </xf>
    <xf numFmtId="0" fontId="100" fillId="0" borderId="0" xfId="56" applyFont="1" applyBorder="1" applyAlignment="1">
      <alignment horizontal="center" vertical="center"/>
      <protection/>
    </xf>
    <xf numFmtId="0" fontId="92" fillId="0" borderId="0" xfId="56" applyFont="1" applyBorder="1" applyAlignment="1">
      <alignment horizontal="center" vertical="center"/>
      <protection/>
    </xf>
    <xf numFmtId="0" fontId="96" fillId="35" borderId="35" xfId="56" applyFont="1" applyFill="1" applyBorder="1" applyAlignment="1">
      <alignment horizontal="center" vertical="center" wrapText="1"/>
      <protection/>
    </xf>
    <xf numFmtId="0" fontId="96" fillId="35" borderId="10" xfId="56" applyFont="1" applyFill="1" applyBorder="1" applyAlignment="1">
      <alignment horizontal="center" vertical="center" wrapText="1"/>
      <protection/>
    </xf>
    <xf numFmtId="0" fontId="42" fillId="0" borderId="28" xfId="56" applyFont="1" applyBorder="1" applyAlignment="1">
      <alignment vertical="center" wrapText="1"/>
      <protection/>
    </xf>
    <xf numFmtId="0" fontId="42" fillId="0" borderId="54" xfId="56" applyFont="1" applyBorder="1" applyAlignment="1">
      <alignment horizontal="center" vertical="center" wrapText="1"/>
      <protection/>
    </xf>
    <xf numFmtId="3" fontId="42" fillId="0" borderId="24" xfId="56" applyNumberFormat="1" applyFont="1" applyBorder="1" applyAlignment="1">
      <alignment horizontal="right" vertical="center" wrapText="1"/>
      <protection/>
    </xf>
    <xf numFmtId="3" fontId="42" fillId="0" borderId="29" xfId="56" applyNumberFormat="1" applyFont="1" applyBorder="1" applyAlignment="1">
      <alignment horizontal="right" vertical="center" wrapText="1"/>
      <protection/>
    </xf>
    <xf numFmtId="3" fontId="42" fillId="0" borderId="24" xfId="56" applyNumberFormat="1" applyFont="1" applyFill="1" applyBorder="1" applyAlignment="1">
      <alignment horizontal="right" vertical="center" wrapText="1"/>
      <protection/>
    </xf>
    <xf numFmtId="3" fontId="42" fillId="0" borderId="29" xfId="56" applyNumberFormat="1" applyFont="1" applyFill="1" applyBorder="1" applyAlignment="1">
      <alignment horizontal="right" vertical="center" wrapText="1"/>
      <protection/>
    </xf>
    <xf numFmtId="3" fontId="42" fillId="0" borderId="54" xfId="56" applyNumberFormat="1" applyFont="1" applyFill="1" applyBorder="1" applyAlignment="1">
      <alignment horizontal="right" vertical="center" wrapText="1"/>
      <protection/>
    </xf>
    <xf numFmtId="0" fontId="96" fillId="0" borderId="25" xfId="56" applyFont="1" applyBorder="1" applyAlignment="1">
      <alignment horizontal="center" vertical="center"/>
      <protection/>
    </xf>
    <xf numFmtId="0" fontId="96" fillId="0" borderId="16" xfId="56" applyFont="1" applyBorder="1" applyAlignment="1">
      <alignment vertical="center"/>
      <protection/>
    </xf>
    <xf numFmtId="3" fontId="96" fillId="0" borderId="16" xfId="56" applyNumberFormat="1" applyFont="1" applyBorder="1" applyAlignment="1">
      <alignment horizontal="right" vertical="center"/>
      <protection/>
    </xf>
    <xf numFmtId="3" fontId="96" fillId="0" borderId="15" xfId="56" applyNumberFormat="1" applyFont="1" applyBorder="1" applyAlignment="1">
      <alignment horizontal="right" vertical="center"/>
      <protection/>
    </xf>
    <xf numFmtId="3" fontId="96" fillId="0" borderId="12" xfId="56" applyNumberFormat="1" applyFont="1" applyBorder="1" applyAlignment="1">
      <alignment horizontal="right" vertical="center"/>
      <protection/>
    </xf>
    <xf numFmtId="0" fontId="22" fillId="0" borderId="0" xfId="56" applyAlignment="1">
      <alignment horizontal="center"/>
      <protection/>
    </xf>
    <xf numFmtId="0" fontId="75" fillId="0" borderId="0" xfId="0" applyFont="1" applyAlignment="1">
      <alignment vertical="center"/>
    </xf>
    <xf numFmtId="0" fontId="1" fillId="33" borderId="1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46" fillId="0" borderId="115" xfId="0" applyNumberFormat="1" applyFont="1" applyBorder="1" applyAlignment="1">
      <alignment vertical="center"/>
    </xf>
    <xf numFmtId="3" fontId="8" fillId="0" borderId="62" xfId="0" applyNumberFormat="1" applyFont="1" applyBorder="1" applyAlignment="1">
      <alignment vertical="center"/>
    </xf>
    <xf numFmtId="3" fontId="12" fillId="0" borderId="62" xfId="0" applyNumberFormat="1" applyFont="1" applyBorder="1" applyAlignment="1">
      <alignment vertical="center"/>
    </xf>
    <xf numFmtId="3" fontId="8" fillId="0" borderId="75" xfId="0" applyNumberFormat="1" applyFont="1" applyBorder="1" applyAlignment="1">
      <alignment horizontal="right" vertical="center"/>
    </xf>
    <xf numFmtId="3" fontId="8" fillId="0" borderId="62" xfId="0" applyNumberFormat="1" applyFont="1" applyBorder="1" applyAlignment="1">
      <alignment horizontal="right" vertical="center"/>
    </xf>
    <xf numFmtId="3" fontId="46" fillId="0" borderId="62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2" fillId="0" borderId="94" xfId="0" applyNumberFormat="1" applyFont="1" applyBorder="1" applyAlignment="1">
      <alignment vertical="center"/>
    </xf>
    <xf numFmtId="3" fontId="12" fillId="0" borderId="111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3" fontId="101" fillId="0" borderId="0" xfId="0" applyNumberFormat="1" applyFont="1" applyBorder="1" applyAlignment="1">
      <alignment horizontal="centerContinuous" vertical="center"/>
    </xf>
    <xf numFmtId="3" fontId="8" fillId="33" borderId="50" xfId="0" applyNumberFormat="1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3" fontId="8" fillId="0" borderId="115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3" fontId="12" fillId="0" borderId="99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22" fillId="0" borderId="37" xfId="56" applyBorder="1" applyAlignment="1">
      <alignment vertical="center"/>
      <protection/>
    </xf>
    <xf numFmtId="0" fontId="22" fillId="0" borderId="0" xfId="56" applyBorder="1" applyAlignment="1">
      <alignment vertical="center"/>
      <protection/>
    </xf>
    <xf numFmtId="184" fontId="58" fillId="0" borderId="29" xfId="40" applyNumberFormat="1" applyFont="1" applyFill="1" applyBorder="1" applyAlignment="1" applyProtection="1">
      <alignment horizontal="right" vertical="center"/>
      <protection locked="0"/>
    </xf>
    <xf numFmtId="178" fontId="55" fillId="0" borderId="62" xfId="0" applyNumberFormat="1" applyFont="1" applyBorder="1" applyAlignment="1" applyProtection="1">
      <alignment vertical="center" wrapText="1"/>
      <protection locked="0"/>
    </xf>
    <xf numFmtId="0" fontId="22" fillId="0" borderId="17" xfId="56" applyBorder="1" applyAlignment="1">
      <alignment vertical="center"/>
      <protection/>
    </xf>
    <xf numFmtId="0" fontId="22" fillId="0" borderId="28" xfId="56" applyBorder="1" applyAlignment="1">
      <alignment vertical="center"/>
      <protection/>
    </xf>
    <xf numFmtId="0" fontId="22" fillId="0" borderId="17" xfId="56" applyFill="1" applyBorder="1" applyAlignment="1">
      <alignment vertical="center"/>
      <protection/>
    </xf>
    <xf numFmtId="0" fontId="29" fillId="0" borderId="0" xfId="56" applyFont="1" applyBorder="1" applyAlignment="1">
      <alignment vertical="center"/>
      <protection/>
    </xf>
    <xf numFmtId="0" fontId="12" fillId="0" borderId="0" xfId="0" applyFont="1" applyBorder="1" applyAlignment="1">
      <alignment horizontal="centerContinuous"/>
    </xf>
    <xf numFmtId="2" fontId="12" fillId="0" borderId="0" xfId="0" applyNumberFormat="1" applyFont="1" applyBorder="1" applyAlignment="1">
      <alignment horizontal="centerContinuous"/>
    </xf>
    <xf numFmtId="0" fontId="4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2" fillId="0" borderId="116" xfId="0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18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left" vertical="center" wrapText="1"/>
    </xf>
    <xf numFmtId="3" fontId="8" fillId="0" borderId="119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 wrapText="1"/>
    </xf>
    <xf numFmtId="3" fontId="8" fillId="0" borderId="73" xfId="0" applyNumberFormat="1" applyFont="1" applyFill="1" applyBorder="1" applyAlignment="1">
      <alignment horizontal="right" vertical="center" wrapText="1"/>
    </xf>
    <xf numFmtId="3" fontId="8" fillId="0" borderId="61" xfId="0" applyNumberFormat="1" applyFont="1" applyBorder="1" applyAlignment="1">
      <alignment vertical="center"/>
    </xf>
    <xf numFmtId="0" fontId="8" fillId="0" borderId="120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70" xfId="0" applyNumberFormat="1" applyFont="1" applyBorder="1" applyAlignment="1">
      <alignment vertical="center"/>
    </xf>
    <xf numFmtId="3" fontId="8" fillId="0" borderId="12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0" fontId="12" fillId="0" borderId="0" xfId="0" applyNumberFormat="1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65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10" fontId="8" fillId="0" borderId="0" xfId="0" applyNumberFormat="1" applyFont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3" fontId="8" fillId="0" borderId="53" xfId="0" applyNumberFormat="1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122" xfId="0" applyNumberFormat="1" applyFont="1" applyBorder="1" applyAlignment="1">
      <alignment vertical="center"/>
    </xf>
    <xf numFmtId="3" fontId="8" fillId="0" borderId="122" xfId="0" applyNumberFormat="1" applyFont="1" applyFill="1" applyBorder="1" applyAlignment="1">
      <alignment vertical="center"/>
    </xf>
    <xf numFmtId="3" fontId="8" fillId="0" borderId="84" xfId="0" applyNumberFormat="1" applyFont="1" applyBorder="1" applyAlignment="1">
      <alignment vertical="center"/>
    </xf>
    <xf numFmtId="3" fontId="8" fillId="0" borderId="123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102" fillId="0" borderId="0" xfId="43" applyFont="1" applyAlignment="1" applyProtection="1">
      <alignment/>
      <protection/>
    </xf>
    <xf numFmtId="3" fontId="12" fillId="0" borderId="0" xfId="0" applyNumberFormat="1" applyFont="1" applyAlignment="1">
      <alignment/>
    </xf>
    <xf numFmtId="3" fontId="5" fillId="0" borderId="43" xfId="0" applyNumberFormat="1" applyFont="1" applyBorder="1" applyAlignment="1">
      <alignment vertical="center"/>
    </xf>
    <xf numFmtId="49" fontId="12" fillId="0" borderId="124" xfId="0" applyNumberFormat="1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12" fillId="0" borderId="90" xfId="0" applyNumberFormat="1" applyFont="1" applyBorder="1" applyAlignment="1">
      <alignment horizontal="center" vertical="center"/>
    </xf>
    <xf numFmtId="49" fontId="12" fillId="0" borderId="95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 wrapText="1"/>
    </xf>
    <xf numFmtId="49" fontId="12" fillId="0" borderId="59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8" fillId="0" borderId="60" xfId="0" applyNumberFormat="1" applyFont="1" applyFill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/>
    </xf>
    <xf numFmtId="49" fontId="12" fillId="0" borderId="125" xfId="0" applyNumberFormat="1" applyFont="1" applyBorder="1" applyAlignment="1">
      <alignment horizontal="center" vertical="center"/>
    </xf>
    <xf numFmtId="49" fontId="12" fillId="0" borderId="59" xfId="0" applyNumberFormat="1" applyFont="1" applyFill="1" applyBorder="1" applyAlignment="1">
      <alignment horizontal="left" vertical="center" wrapText="1"/>
    </xf>
    <xf numFmtId="49" fontId="12" fillId="0" borderId="60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Border="1" applyAlignment="1">
      <alignment horizontal="center" vertical="center"/>
    </xf>
    <xf numFmtId="49" fontId="1" fillId="0" borderId="90" xfId="0" applyNumberFormat="1" applyFont="1" applyBorder="1" applyAlignment="1">
      <alignment horizontal="center" vertical="center"/>
    </xf>
    <xf numFmtId="49" fontId="1" fillId="0" borderId="125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2" fillId="0" borderId="90" xfId="0" applyNumberFormat="1" applyFont="1" applyFill="1" applyBorder="1" applyAlignment="1">
      <alignment horizontal="left" vertical="center" wrapText="1"/>
    </xf>
    <xf numFmtId="3" fontId="8" fillId="37" borderId="12" xfId="0" applyNumberFormat="1" applyFont="1" applyFill="1" applyBorder="1" applyAlignment="1">
      <alignment vertical="center"/>
    </xf>
    <xf numFmtId="3" fontId="72" fillId="37" borderId="12" xfId="0" applyNumberFormat="1" applyFont="1" applyFill="1" applyBorder="1" applyAlignment="1">
      <alignment vertical="center"/>
    </xf>
    <xf numFmtId="3" fontId="0" fillId="0" borderId="10" xfId="0" applyNumberFormat="1" applyBorder="1" applyAlignment="1" applyProtection="1">
      <alignment vertical="center" wrapText="1"/>
      <protection locked="0"/>
    </xf>
    <xf numFmtId="3" fontId="1" fillId="0" borderId="15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3" fontId="1" fillId="0" borderId="99" xfId="0" applyNumberFormat="1" applyFont="1" applyBorder="1" applyAlignment="1">
      <alignment vertical="center" wrapText="1"/>
    </xf>
    <xf numFmtId="3" fontId="1" fillId="0" borderId="41" xfId="0" applyNumberFormat="1" applyFont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/>
    </xf>
    <xf numFmtId="3" fontId="22" fillId="0" borderId="0" xfId="56" applyNumberFormat="1" applyBorder="1" applyAlignment="1">
      <alignment vertical="center"/>
      <protection/>
    </xf>
    <xf numFmtId="177" fontId="36" fillId="35" borderId="0" xfId="59" applyNumberFormat="1" applyFont="1" applyFill="1" applyBorder="1" applyAlignment="1">
      <alignment vertical="center" wrapText="1"/>
      <protection/>
    </xf>
    <xf numFmtId="3" fontId="42" fillId="35" borderId="0" xfId="59" applyNumberFormat="1" applyFont="1" applyFill="1" applyBorder="1" applyAlignment="1">
      <alignment vertical="center"/>
      <protection/>
    </xf>
    <xf numFmtId="0" fontId="36" fillId="0" borderId="0" xfId="0" applyFont="1" applyBorder="1" applyAlignment="1">
      <alignment vertical="center" wrapText="1"/>
    </xf>
    <xf numFmtId="3" fontId="42" fillId="0" borderId="0" xfId="0" applyNumberFormat="1" applyFont="1" applyFill="1" applyBorder="1" applyAlignment="1">
      <alignment vertical="center"/>
    </xf>
    <xf numFmtId="177" fontId="36" fillId="0" borderId="0" xfId="59" applyNumberFormat="1" applyFont="1" applyFill="1" applyBorder="1" applyAlignment="1">
      <alignment vertical="center" wrapText="1"/>
      <protection/>
    </xf>
    <xf numFmtId="3" fontId="42" fillId="0" borderId="0" xfId="59" applyNumberFormat="1" applyFont="1" applyFill="1" applyBorder="1" applyAlignment="1">
      <alignment vertical="center"/>
      <protection/>
    </xf>
    <xf numFmtId="0" fontId="25" fillId="0" borderId="0" xfId="56" applyFont="1" applyBorder="1" applyAlignment="1">
      <alignment vertical="center"/>
      <protection/>
    </xf>
    <xf numFmtId="3" fontId="25" fillId="0" borderId="0" xfId="56" applyNumberFormat="1" applyFont="1" applyBorder="1" applyAlignment="1">
      <alignment vertical="center"/>
      <protection/>
    </xf>
    <xf numFmtId="3" fontId="7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22" fillId="0" borderId="0" xfId="56" applyFont="1" applyBorder="1">
      <alignment/>
      <protection/>
    </xf>
    <xf numFmtId="0" fontId="25" fillId="0" borderId="0" xfId="56" applyFont="1" applyBorder="1">
      <alignment/>
      <protection/>
    </xf>
    <xf numFmtId="3" fontId="58" fillId="0" borderId="0" xfId="64" applyNumberFormat="1" applyFill="1" applyProtection="1">
      <alignment/>
      <protection/>
    </xf>
    <xf numFmtId="3" fontId="58" fillId="0" borderId="0" xfId="64" applyNumberFormat="1" applyFill="1" applyAlignment="1" applyProtection="1">
      <alignment wrapText="1"/>
      <protection locked="0"/>
    </xf>
    <xf numFmtId="3" fontId="58" fillId="0" borderId="0" xfId="64" applyNumberFormat="1" applyFill="1" applyProtection="1">
      <alignment/>
      <protection locked="0"/>
    </xf>
    <xf numFmtId="3" fontId="60" fillId="0" borderId="0" xfId="0" applyNumberFormat="1" applyFont="1" applyFill="1" applyAlignment="1">
      <alignment horizontal="right"/>
    </xf>
    <xf numFmtId="3" fontId="90" fillId="0" borderId="21" xfId="64" applyNumberFormat="1" applyFont="1" applyFill="1" applyBorder="1" applyAlignment="1" applyProtection="1">
      <alignment horizontal="center" vertical="center" wrapText="1"/>
      <protection/>
    </xf>
    <xf numFmtId="3" fontId="90" fillId="0" borderId="115" xfId="64" applyNumberFormat="1" applyFont="1" applyFill="1" applyBorder="1" applyAlignment="1" applyProtection="1">
      <alignment horizontal="center" vertical="center" wrapText="1"/>
      <protection/>
    </xf>
    <xf numFmtId="3" fontId="90" fillId="0" borderId="115" xfId="64" applyNumberFormat="1" applyFont="1" applyFill="1" applyBorder="1" applyAlignment="1" applyProtection="1">
      <alignment horizontal="center" vertical="center"/>
      <protection/>
    </xf>
    <xf numFmtId="3" fontId="90" fillId="0" borderId="19" xfId="64" applyNumberFormat="1" applyFont="1" applyFill="1" applyBorder="1" applyAlignment="1" applyProtection="1">
      <alignment horizontal="center" vertical="center"/>
      <protection/>
    </xf>
    <xf numFmtId="3" fontId="83" fillId="0" borderId="25" xfId="64" applyNumberFormat="1" applyFont="1" applyFill="1" applyBorder="1" applyAlignment="1" applyProtection="1">
      <alignment horizontal="left" vertical="center" indent="1"/>
      <protection/>
    </xf>
    <xf numFmtId="3" fontId="58" fillId="0" borderId="0" xfId="64" applyNumberFormat="1" applyFill="1" applyAlignment="1" applyProtection="1">
      <alignment vertical="center"/>
      <protection/>
    </xf>
    <xf numFmtId="3" fontId="83" fillId="0" borderId="88" xfId="64" applyNumberFormat="1" applyFont="1" applyFill="1" applyBorder="1" applyAlignment="1" applyProtection="1">
      <alignment horizontal="left" vertical="center" indent="1"/>
      <protection/>
    </xf>
    <xf numFmtId="3" fontId="83" fillId="0" borderId="62" xfId="64" applyNumberFormat="1" applyFont="1" applyFill="1" applyBorder="1" applyAlignment="1" applyProtection="1">
      <alignment horizontal="left" vertical="center" wrapText="1"/>
      <protection/>
    </xf>
    <xf numFmtId="3" fontId="83" fillId="0" borderId="62" xfId="64" applyNumberFormat="1" applyFont="1" applyFill="1" applyBorder="1" applyAlignment="1" applyProtection="1">
      <alignment vertical="center"/>
      <protection locked="0"/>
    </xf>
    <xf numFmtId="3" fontId="83" fillId="0" borderId="20" xfId="64" applyNumberFormat="1" applyFont="1" applyFill="1" applyBorder="1" applyAlignment="1" applyProtection="1">
      <alignment vertical="center"/>
      <protection/>
    </xf>
    <xf numFmtId="3" fontId="83" fillId="0" borderId="28" xfId="64" applyNumberFormat="1" applyFont="1" applyFill="1" applyBorder="1" applyAlignment="1" applyProtection="1">
      <alignment horizontal="left" vertical="center" indent="1"/>
      <protection/>
    </xf>
    <xf numFmtId="3" fontId="83" fillId="0" borderId="24" xfId="64" applyNumberFormat="1" applyFont="1" applyFill="1" applyBorder="1" applyAlignment="1" applyProtection="1">
      <alignment horizontal="left" vertical="center" wrapText="1"/>
      <protection/>
    </xf>
    <xf numFmtId="3" fontId="83" fillId="0" borderId="24" xfId="64" applyNumberFormat="1" applyFont="1" applyFill="1" applyBorder="1" applyAlignment="1" applyProtection="1">
      <alignment vertical="center"/>
      <protection locked="0"/>
    </xf>
    <xf numFmtId="3" fontId="83" fillId="0" borderId="29" xfId="64" applyNumberFormat="1" applyFont="1" applyFill="1" applyBorder="1" applyAlignment="1" applyProtection="1">
      <alignment vertical="center"/>
      <protection/>
    </xf>
    <xf numFmtId="3" fontId="58" fillId="0" borderId="0" xfId="64" applyNumberFormat="1" applyFill="1" applyAlignment="1" applyProtection="1">
      <alignment vertical="center"/>
      <protection locked="0"/>
    </xf>
    <xf numFmtId="3" fontId="83" fillId="0" borderId="26" xfId="64" applyNumberFormat="1" applyFont="1" applyFill="1" applyBorder="1" applyAlignment="1" applyProtection="1">
      <alignment horizontal="left" vertical="center" wrapText="1"/>
      <protection/>
    </xf>
    <xf numFmtId="3" fontId="83" fillId="0" borderId="26" xfId="64" applyNumberFormat="1" applyFont="1" applyFill="1" applyBorder="1" applyAlignment="1" applyProtection="1">
      <alignment vertical="center"/>
      <protection locked="0"/>
    </xf>
    <xf numFmtId="3" fontId="83" fillId="0" borderId="27" xfId="64" applyNumberFormat="1" applyFont="1" applyFill="1" applyBorder="1" applyAlignment="1" applyProtection="1">
      <alignment vertical="center"/>
      <protection/>
    </xf>
    <xf numFmtId="3" fontId="90" fillId="0" borderId="15" xfId="64" applyNumberFormat="1" applyFont="1" applyFill="1" applyBorder="1" applyAlignment="1" applyProtection="1">
      <alignment horizontal="left" vertical="center" wrapText="1"/>
      <protection/>
    </xf>
    <xf numFmtId="3" fontId="91" fillId="0" borderId="15" xfId="64" applyNumberFormat="1" applyFont="1" applyFill="1" applyBorder="1" applyAlignment="1" applyProtection="1">
      <alignment vertical="center"/>
      <protection/>
    </xf>
    <xf numFmtId="3" fontId="91" fillId="0" borderId="12" xfId="64" applyNumberFormat="1" applyFont="1" applyFill="1" applyBorder="1" applyAlignment="1" applyProtection="1">
      <alignment vertical="center"/>
      <protection/>
    </xf>
    <xf numFmtId="3" fontId="83" fillId="0" borderId="11" xfId="64" applyNumberFormat="1" applyFont="1" applyFill="1" applyBorder="1" applyAlignment="1" applyProtection="1">
      <alignment horizontal="left" vertical="center" indent="1"/>
      <protection/>
    </xf>
    <xf numFmtId="3" fontId="90" fillId="0" borderId="15" xfId="64" applyNumberFormat="1" applyFont="1" applyFill="1" applyBorder="1" applyAlignment="1" applyProtection="1">
      <alignment horizontal="left" wrapText="1"/>
      <protection/>
    </xf>
    <xf numFmtId="3" fontId="91" fillId="0" borderId="15" xfId="64" applyNumberFormat="1" applyFont="1" applyFill="1" applyBorder="1" applyProtection="1">
      <alignment/>
      <protection/>
    </xf>
    <xf numFmtId="3" fontId="91" fillId="0" borderId="12" xfId="64" applyNumberFormat="1" applyFont="1" applyFill="1" applyBorder="1" applyProtection="1">
      <alignment/>
      <protection/>
    </xf>
    <xf numFmtId="3" fontId="59" fillId="0" borderId="0" xfId="64" applyNumberFormat="1" applyFont="1" applyFill="1" applyProtection="1">
      <alignment/>
      <protection/>
    </xf>
    <xf numFmtId="3" fontId="53" fillId="0" borderId="0" xfId="64" applyNumberFormat="1" applyFont="1" applyFill="1" applyAlignment="1" applyProtection="1">
      <alignment wrapText="1"/>
      <protection locked="0"/>
    </xf>
    <xf numFmtId="3" fontId="85" fillId="0" borderId="0" xfId="64" applyNumberFormat="1" applyFont="1" applyFill="1" applyProtection="1">
      <alignment/>
      <protection locked="0"/>
    </xf>
    <xf numFmtId="3" fontId="83" fillId="0" borderId="42" xfId="64" applyNumberFormat="1" applyFont="1" applyFill="1" applyBorder="1" applyAlignment="1" applyProtection="1">
      <alignment horizontal="left" vertical="center" indent="1"/>
      <protection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right" vertical="center"/>
    </xf>
    <xf numFmtId="3" fontId="50" fillId="0" borderId="42" xfId="0" applyNumberFormat="1" applyFont="1" applyBorder="1" applyAlignment="1">
      <alignment vertical="center" wrapText="1"/>
    </xf>
    <xf numFmtId="3" fontId="50" fillId="0" borderId="35" xfId="0" applyNumberFormat="1" applyFont="1" applyBorder="1" applyAlignment="1">
      <alignment vertical="center"/>
    </xf>
    <xf numFmtId="3" fontId="50" fillId="0" borderId="35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right" vertical="center"/>
    </xf>
    <xf numFmtId="3" fontId="44" fillId="0" borderId="52" xfId="0" applyNumberFormat="1" applyFont="1" applyBorder="1" applyAlignment="1">
      <alignment vertical="center" wrapText="1"/>
    </xf>
    <xf numFmtId="3" fontId="44" fillId="0" borderId="99" xfId="0" applyNumberFormat="1" applyFont="1" applyBorder="1" applyAlignment="1">
      <alignment vertical="center"/>
    </xf>
    <xf numFmtId="3" fontId="44" fillId="0" borderId="41" xfId="0" applyNumberFormat="1" applyFont="1" applyBorder="1" applyAlignment="1">
      <alignment vertical="center"/>
    </xf>
    <xf numFmtId="0" fontId="103" fillId="0" borderId="35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3" fontId="50" fillId="0" borderId="0" xfId="0" applyNumberFormat="1" applyFont="1" applyAlignment="1">
      <alignment vertical="center"/>
    </xf>
    <xf numFmtId="0" fontId="50" fillId="0" borderId="42" xfId="0" applyFont="1" applyBorder="1" applyAlignment="1">
      <alignment vertical="center"/>
    </xf>
    <xf numFmtId="0" fontId="44" fillId="0" borderId="52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2" fillId="0" borderId="36" xfId="56" applyNumberFormat="1" applyFont="1" applyFill="1" applyBorder="1" applyAlignment="1">
      <alignment horizontal="right" vertical="center"/>
      <protection/>
    </xf>
    <xf numFmtId="0" fontId="12" fillId="0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7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46" fillId="0" borderId="75" xfId="0" applyFont="1" applyBorder="1" applyAlignment="1">
      <alignment horizontal="left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46" fillId="0" borderId="1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8" fillId="0" borderId="3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6" fillId="0" borderId="1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8" fillId="0" borderId="111" xfId="0" applyFont="1" applyBorder="1" applyAlignment="1">
      <alignment vertical="center" wrapText="1"/>
    </xf>
    <xf numFmtId="0" fontId="8" fillId="0" borderId="126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0" borderId="111" xfId="0" applyFont="1" applyBorder="1" applyAlignment="1">
      <alignment horizontal="left" vertical="center"/>
    </xf>
    <xf numFmtId="0" fontId="8" fillId="0" borderId="12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5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75" xfId="0" applyNumberFormat="1" applyFont="1" applyBorder="1" applyAlignment="1">
      <alignment horizontal="left" vertical="center"/>
    </xf>
    <xf numFmtId="0" fontId="8" fillId="0" borderId="0" xfId="62" applyFont="1" applyFill="1" applyAlignment="1">
      <alignment horizontal="center" wrapText="1"/>
      <protection/>
    </xf>
    <xf numFmtId="0" fontId="8" fillId="0" borderId="38" xfId="62" applyFont="1" applyFill="1" applyBorder="1" applyAlignment="1" applyProtection="1">
      <alignment horizontal="left" vertical="center" wrapText="1"/>
      <protection/>
    </xf>
    <xf numFmtId="0" fontId="8" fillId="0" borderId="49" xfId="62" applyFont="1" applyFill="1" applyBorder="1" applyAlignment="1" applyProtection="1">
      <alignment horizontal="left" vertical="center" wrapText="1"/>
      <protection/>
    </xf>
    <xf numFmtId="0" fontId="8" fillId="0" borderId="16" xfId="62" applyFont="1" applyFill="1" applyBorder="1" applyAlignment="1" applyProtection="1">
      <alignment horizontal="left" vertical="center" wrapText="1"/>
      <protection/>
    </xf>
    <xf numFmtId="0" fontId="8" fillId="0" borderId="0" xfId="62" applyFont="1" applyFill="1" applyAlignment="1">
      <alignment horizontal="center"/>
      <protection/>
    </xf>
    <xf numFmtId="0" fontId="8" fillId="0" borderId="89" xfId="62" applyFont="1" applyFill="1" applyBorder="1" applyAlignment="1" applyProtection="1">
      <alignment horizontal="left" vertical="center" wrapText="1"/>
      <protection/>
    </xf>
    <xf numFmtId="0" fontId="20" fillId="0" borderId="0" xfId="56" applyFont="1" applyAlignment="1">
      <alignment horizontal="right" vertical="center"/>
      <protection/>
    </xf>
    <xf numFmtId="0" fontId="39" fillId="0" borderId="0" xfId="56" applyFont="1" applyAlignment="1">
      <alignment horizontal="center" vertical="center"/>
      <protection/>
    </xf>
    <xf numFmtId="0" fontId="8" fillId="0" borderId="45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1" fillId="37" borderId="38" xfId="0" applyFont="1" applyFill="1" applyBorder="1" applyAlignment="1">
      <alignment horizontal="center" vertical="center" wrapText="1"/>
    </xf>
    <xf numFmtId="0" fontId="71" fillId="37" borderId="16" xfId="0" applyFont="1" applyFill="1" applyBorder="1" applyAlignment="1">
      <alignment horizontal="center" vertical="center" wrapText="1"/>
    </xf>
    <xf numFmtId="0" fontId="72" fillId="37" borderId="38" xfId="0" applyFont="1" applyFill="1" applyBorder="1" applyAlignment="1">
      <alignment horizontal="left" vertical="center" wrapText="1"/>
    </xf>
    <xf numFmtId="0" fontId="72" fillId="37" borderId="1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26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74" xfId="0" applyFont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0" fontId="8" fillId="0" borderId="119" xfId="0" applyFont="1" applyFill="1" applyBorder="1" applyAlignment="1">
      <alignment horizontal="left" vertical="center" wrapText="1"/>
    </xf>
    <xf numFmtId="0" fontId="73" fillId="0" borderId="0" xfId="0" applyFont="1" applyAlignment="1">
      <alignment horizontal="center" vertical="center"/>
    </xf>
    <xf numFmtId="0" fontId="8" fillId="0" borderId="12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90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/>
    </xf>
    <xf numFmtId="0" fontId="71" fillId="37" borderId="38" xfId="0" applyFont="1" applyFill="1" applyBorder="1" applyAlignment="1">
      <alignment horizontal="center" vertical="center"/>
    </xf>
    <xf numFmtId="0" fontId="71" fillId="37" borderId="49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2" fillId="37" borderId="38" xfId="0" applyFont="1" applyFill="1" applyBorder="1" applyAlignment="1">
      <alignment horizontal="left" vertical="center"/>
    </xf>
    <xf numFmtId="0" fontId="72" fillId="37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117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 wrapText="1"/>
    </xf>
    <xf numFmtId="0" fontId="8" fillId="0" borderId="132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133" xfId="0" applyFont="1" applyFill="1" applyBorder="1" applyAlignment="1">
      <alignment horizontal="center" vertical="center" wrapText="1"/>
    </xf>
    <xf numFmtId="0" fontId="8" fillId="0" borderId="119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123" xfId="0" applyFont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 wrapText="1"/>
    </xf>
    <xf numFmtId="0" fontId="6" fillId="0" borderId="130" xfId="0" applyFont="1" applyFill="1" applyBorder="1" applyAlignment="1">
      <alignment horizontal="center" vertical="center" wrapText="1"/>
    </xf>
    <xf numFmtId="0" fontId="1" fillId="0" borderId="134" xfId="0" applyFont="1" applyFill="1" applyBorder="1" applyAlignment="1">
      <alignment horizontal="center" vertical="center"/>
    </xf>
    <xf numFmtId="0" fontId="1" fillId="0" borderId="135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0" fontId="63" fillId="0" borderId="0" xfId="57" applyFont="1" applyAlignment="1">
      <alignment horizontal="center" vertical="center"/>
      <protection/>
    </xf>
    <xf numFmtId="0" fontId="44" fillId="0" borderId="136" xfId="57" applyFont="1" applyFill="1" applyBorder="1" applyAlignment="1">
      <alignment horizontal="center" vertical="center" wrapText="1"/>
      <protection/>
    </xf>
    <xf numFmtId="0" fontId="44" fillId="0" borderId="91" xfId="57" applyFont="1" applyFill="1" applyBorder="1" applyAlignment="1">
      <alignment horizontal="center" vertical="center" wrapText="1"/>
      <protection/>
    </xf>
    <xf numFmtId="0" fontId="44" fillId="0" borderId="74" xfId="57" applyFont="1" applyFill="1" applyBorder="1" applyAlignment="1">
      <alignment horizontal="center" vertical="center" wrapText="1"/>
      <protection/>
    </xf>
    <xf numFmtId="0" fontId="44" fillId="0" borderId="37" xfId="57" applyFont="1" applyBorder="1" applyAlignment="1">
      <alignment horizontal="center" vertical="center" wrapText="1"/>
      <protection/>
    </xf>
    <xf numFmtId="0" fontId="44" fillId="0" borderId="36" xfId="57" applyFont="1" applyBorder="1" applyAlignment="1">
      <alignment horizontal="center" vertical="center" wrapText="1"/>
      <protection/>
    </xf>
    <xf numFmtId="0" fontId="44" fillId="0" borderId="21" xfId="57" applyFont="1" applyBorder="1" applyAlignment="1">
      <alignment horizontal="center" vertical="center" wrapText="1"/>
      <protection/>
    </xf>
    <xf numFmtId="0" fontId="44" fillId="0" borderId="52" xfId="57" applyFont="1" applyBorder="1" applyAlignment="1">
      <alignment horizontal="center" vertical="center" wrapText="1"/>
      <protection/>
    </xf>
    <xf numFmtId="0" fontId="64" fillId="0" borderId="0" xfId="57" applyFont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4" fillId="0" borderId="38" xfId="56" applyFont="1" applyBorder="1" applyAlignment="1">
      <alignment horizontal="center" vertical="center"/>
      <protection/>
    </xf>
    <xf numFmtId="0" fontId="24" fillId="0" borderId="49" xfId="56" applyFont="1" applyBorder="1" applyAlignment="1">
      <alignment horizontal="center" vertical="center"/>
      <protection/>
    </xf>
    <xf numFmtId="0" fontId="24" fillId="0" borderId="16" xfId="56" applyFont="1" applyBorder="1" applyAlignment="1">
      <alignment horizontal="center" vertical="center"/>
      <protection/>
    </xf>
    <xf numFmtId="0" fontId="8" fillId="0" borderId="38" xfId="56" applyFont="1" applyFill="1" applyBorder="1" applyAlignment="1">
      <alignment horizontal="center" vertical="center"/>
      <protection/>
    </xf>
    <xf numFmtId="0" fontId="8" fillId="0" borderId="16" xfId="56" applyFont="1" applyFill="1" applyBorder="1" applyAlignment="1">
      <alignment horizontal="center" vertical="center"/>
      <protection/>
    </xf>
    <xf numFmtId="0" fontId="29" fillId="0" borderId="0" xfId="56" applyFont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2" fillId="0" borderId="0" xfId="56" applyFont="1" applyAlignment="1">
      <alignment horizontal="center"/>
      <protection/>
    </xf>
    <xf numFmtId="177" fontId="35" fillId="0" borderId="49" xfId="59" applyNumberFormat="1" applyFont="1" applyBorder="1" applyAlignment="1">
      <alignment horizontal="center" vertical="center"/>
      <protection/>
    </xf>
    <xf numFmtId="177" fontId="36" fillId="0" borderId="53" xfId="59" applyNumberFormat="1" applyFont="1" applyBorder="1" applyAlignment="1">
      <alignment horizontal="left" vertical="top" wrapText="1"/>
      <protection/>
    </xf>
    <xf numFmtId="0" fontId="38" fillId="0" borderId="49" xfId="59" applyFont="1" applyBorder="1" applyAlignment="1">
      <alignment horizontal="center" vertical="center" wrapText="1"/>
      <protection/>
    </xf>
    <xf numFmtId="177" fontId="36" fillId="0" borderId="53" xfId="59" applyNumberFormat="1" applyFont="1" applyBorder="1" applyAlignment="1">
      <alignment horizontal="left" wrapText="1"/>
      <protection/>
    </xf>
    <xf numFmtId="0" fontId="36" fillId="0" borderId="91" xfId="59" applyFont="1" applyFill="1" applyBorder="1" applyAlignment="1">
      <alignment horizontal="left"/>
      <protection/>
    </xf>
    <xf numFmtId="0" fontId="36" fillId="0" borderId="53" xfId="59" applyFont="1" applyFill="1" applyBorder="1" applyAlignment="1">
      <alignment horizontal="left"/>
      <protection/>
    </xf>
    <xf numFmtId="177" fontId="36" fillId="0" borderId="53" xfId="59" applyNumberFormat="1" applyFont="1" applyFill="1" applyBorder="1" applyAlignment="1">
      <alignment horizontal="left" wrapText="1"/>
      <protection/>
    </xf>
    <xf numFmtId="0" fontId="36" fillId="0" borderId="53" xfId="0" applyFont="1" applyBorder="1" applyAlignment="1">
      <alignment horizontal="left" wrapText="1"/>
    </xf>
    <xf numFmtId="177" fontId="36" fillId="35" borderId="53" xfId="59" applyNumberFormat="1" applyFont="1" applyFill="1" applyBorder="1" applyAlignment="1">
      <alignment horizontal="left" wrapText="1"/>
      <protection/>
    </xf>
    <xf numFmtId="177" fontId="36" fillId="0" borderId="65" xfId="59" applyNumberFormat="1" applyFont="1" applyFill="1" applyBorder="1" applyAlignment="1">
      <alignment horizontal="left" vertical="center" wrapText="1"/>
      <protection/>
    </xf>
    <xf numFmtId="177" fontId="36" fillId="0" borderId="54" xfId="59" applyNumberFormat="1" applyFont="1" applyFill="1" applyBorder="1" applyAlignment="1">
      <alignment horizontal="left" vertical="center" wrapText="1"/>
      <protection/>
    </xf>
    <xf numFmtId="0" fontId="87" fillId="0" borderId="0" xfId="56" applyFont="1" applyAlignment="1">
      <alignment horizontal="center"/>
      <protection/>
    </xf>
    <xf numFmtId="0" fontId="74" fillId="0" borderId="0" xfId="56" applyFont="1" applyAlignment="1">
      <alignment horizontal="right"/>
      <protection/>
    </xf>
    <xf numFmtId="0" fontId="56" fillId="0" borderId="0" xfId="56" applyFont="1" applyAlignment="1">
      <alignment horizontal="center"/>
      <protection/>
    </xf>
    <xf numFmtId="0" fontId="47" fillId="0" borderId="0" xfId="56" applyFont="1" applyAlignment="1">
      <alignment horizontal="center" vertical="center" wrapText="1"/>
      <protection/>
    </xf>
    <xf numFmtId="0" fontId="47" fillId="0" borderId="0" xfId="56" applyFont="1" applyAlignment="1">
      <alignment horizontal="center" vertical="center"/>
      <protection/>
    </xf>
    <xf numFmtId="0" fontId="41" fillId="34" borderId="68" xfId="56" applyFont="1" applyFill="1" applyBorder="1" applyAlignment="1">
      <alignment horizontal="center" vertical="center" wrapText="1"/>
      <protection/>
    </xf>
    <xf numFmtId="0" fontId="41" fillId="34" borderId="51" xfId="56" applyFont="1" applyFill="1" applyBorder="1" applyAlignment="1">
      <alignment horizontal="center" vertical="center" wrapText="1"/>
      <protection/>
    </xf>
    <xf numFmtId="0" fontId="41" fillId="34" borderId="137" xfId="56" applyFont="1" applyFill="1" applyBorder="1" applyAlignment="1">
      <alignment horizontal="center" vertical="center" wrapText="1"/>
      <protection/>
    </xf>
    <xf numFmtId="0" fontId="41" fillId="34" borderId="69" xfId="56" applyFont="1" applyFill="1" applyBorder="1" applyAlignment="1">
      <alignment horizontal="center" vertical="center" wrapText="1"/>
      <protection/>
    </xf>
    <xf numFmtId="0" fontId="41" fillId="34" borderId="24" xfId="56" applyFont="1" applyFill="1" applyBorder="1" applyAlignment="1">
      <alignment horizontal="center" vertical="center" wrapText="1"/>
      <protection/>
    </xf>
    <xf numFmtId="0" fontId="41" fillId="34" borderId="39" xfId="56" applyFont="1" applyFill="1" applyBorder="1" applyAlignment="1">
      <alignment horizontal="center" vertical="center" wrapText="1"/>
      <protection/>
    </xf>
    <xf numFmtId="0" fontId="41" fillId="34" borderId="138" xfId="56" applyFont="1" applyFill="1" applyBorder="1" applyAlignment="1">
      <alignment horizontal="center" vertical="center" wrapText="1"/>
      <protection/>
    </xf>
    <xf numFmtId="0" fontId="41" fillId="34" borderId="40" xfId="56" applyFont="1" applyFill="1" applyBorder="1" applyAlignment="1">
      <alignment horizontal="center" vertical="center" wrapText="1"/>
      <protection/>
    </xf>
    <xf numFmtId="0" fontId="41" fillId="34" borderId="63" xfId="56" applyFont="1" applyFill="1" applyBorder="1" applyAlignment="1">
      <alignment horizontal="center" vertical="center" wrapText="1"/>
      <protection/>
    </xf>
    <xf numFmtId="0" fontId="42" fillId="0" borderId="0" xfId="56" applyFont="1" applyAlignment="1">
      <alignment horizontal="center" vertical="center"/>
      <protection/>
    </xf>
    <xf numFmtId="0" fontId="24" fillId="0" borderId="0" xfId="56" applyFont="1" applyFill="1" applyAlignment="1">
      <alignment horizontal="center" vertical="center"/>
      <protection/>
    </xf>
    <xf numFmtId="0" fontId="39" fillId="0" borderId="0" xfId="56" applyFont="1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31" fillId="0" borderId="0" xfId="56" applyFont="1" applyAlignment="1">
      <alignment horizontal="right"/>
      <protection/>
    </xf>
    <xf numFmtId="0" fontId="26" fillId="0" borderId="0" xfId="56" applyFont="1" applyAlignment="1">
      <alignment horizontal="center" wrapText="1"/>
      <protection/>
    </xf>
    <xf numFmtId="0" fontId="52" fillId="0" borderId="0" xfId="62" applyFont="1" applyFill="1" applyAlignment="1">
      <alignment horizontal="center"/>
      <protection/>
    </xf>
    <xf numFmtId="178" fontId="84" fillId="0" borderId="0" xfId="62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right"/>
      <protection/>
    </xf>
    <xf numFmtId="0" fontId="81" fillId="0" borderId="0" xfId="0" applyFont="1" applyFill="1" applyBorder="1" applyAlignment="1" applyProtection="1">
      <alignment horizontal="right"/>
      <protection/>
    </xf>
    <xf numFmtId="0" fontId="85" fillId="0" borderId="46" xfId="62" applyFont="1" applyFill="1" applyBorder="1" applyAlignment="1">
      <alignment horizontal="center" vertical="center" wrapText="1"/>
      <protection/>
    </xf>
    <xf numFmtId="0" fontId="85" fillId="0" borderId="30" xfId="62" applyFont="1" applyFill="1" applyBorder="1" applyAlignment="1">
      <alignment horizontal="center" vertical="center" wrapText="1"/>
      <protection/>
    </xf>
    <xf numFmtId="0" fontId="85" fillId="0" borderId="37" xfId="62" applyFont="1" applyFill="1" applyBorder="1" applyAlignment="1">
      <alignment horizontal="center" vertical="center" wrapText="1"/>
      <protection/>
    </xf>
    <xf numFmtId="0" fontId="85" fillId="0" borderId="31" xfId="62" applyFont="1" applyFill="1" applyBorder="1" applyAlignment="1">
      <alignment horizontal="center" vertical="center" wrapText="1"/>
      <protection/>
    </xf>
    <xf numFmtId="0" fontId="85" fillId="0" borderId="36" xfId="62" applyFont="1" applyFill="1" applyBorder="1" applyAlignment="1">
      <alignment horizontal="center" vertical="center" wrapText="1"/>
      <protection/>
    </xf>
    <xf numFmtId="0" fontId="85" fillId="0" borderId="32" xfId="62" applyFont="1" applyFill="1" applyBorder="1" applyAlignment="1">
      <alignment horizontal="center" vertical="center" wrapText="1"/>
      <protection/>
    </xf>
    <xf numFmtId="178" fontId="86" fillId="0" borderId="0" xfId="62" applyNumberFormat="1" applyFont="1" applyFill="1" applyBorder="1" applyAlignment="1" applyProtection="1">
      <alignment horizontal="center" vertical="center" wrapText="1"/>
      <protection/>
    </xf>
    <xf numFmtId="0" fontId="85" fillId="0" borderId="25" xfId="62" applyFont="1" applyFill="1" applyBorder="1" applyAlignment="1" applyProtection="1">
      <alignment horizontal="left" vertical="center"/>
      <protection/>
    </xf>
    <xf numFmtId="0" fontId="85" fillId="0" borderId="15" xfId="62" applyFont="1" applyFill="1" applyBorder="1" applyAlignment="1" applyProtection="1">
      <alignment horizontal="left" vertical="center"/>
      <protection/>
    </xf>
    <xf numFmtId="0" fontId="83" fillId="0" borderId="111" xfId="62" applyFont="1" applyFill="1" applyBorder="1" applyAlignment="1">
      <alignment horizontal="justify" vertical="center" wrapText="1"/>
      <protection/>
    </xf>
    <xf numFmtId="0" fontId="20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35" fillId="0" borderId="0" xfId="0" applyFont="1" applyAlignment="1">
      <alignment horizontal="center"/>
    </xf>
    <xf numFmtId="0" fontId="142" fillId="0" borderId="28" xfId="0" applyFont="1" applyBorder="1" applyAlignment="1">
      <alignment vertical="center" wrapText="1"/>
    </xf>
    <xf numFmtId="0" fontId="142" fillId="0" borderId="42" xfId="0" applyFont="1" applyBorder="1" applyAlignment="1">
      <alignment vertical="center" wrapText="1"/>
    </xf>
    <xf numFmtId="0" fontId="142" fillId="0" borderId="28" xfId="0" applyFont="1" applyBorder="1" applyAlignment="1">
      <alignment wrapText="1"/>
    </xf>
    <xf numFmtId="0" fontId="142" fillId="0" borderId="42" xfId="0" applyFont="1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Font="1" applyBorder="1" applyAlignment="1">
      <alignment horizontal="left" vertical="center" wrapText="1"/>
    </xf>
    <xf numFmtId="0" fontId="0" fillId="0" borderId="88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3" fontId="0" fillId="0" borderId="31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0" fillId="0" borderId="3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0" fillId="0" borderId="95" xfId="0" applyFont="1" applyBorder="1" applyAlignment="1">
      <alignment horizontal="left" vertical="center" wrapText="1"/>
    </xf>
    <xf numFmtId="0" fontId="0" fillId="0" borderId="125" xfId="0" applyFont="1" applyBorder="1" applyAlignment="1">
      <alignment horizontal="left" vertical="center" wrapText="1"/>
    </xf>
    <xf numFmtId="0" fontId="7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4" fillId="0" borderId="139" xfId="0" applyFont="1" applyBorder="1" applyAlignment="1">
      <alignment horizontal="center" vertical="center" wrapText="1"/>
    </xf>
    <xf numFmtId="0" fontId="34" fillId="0" borderId="140" xfId="0" applyFont="1" applyBorder="1" applyAlignment="1">
      <alignment horizontal="center" vertical="center" wrapText="1"/>
    </xf>
    <xf numFmtId="0" fontId="34" fillId="0" borderId="141" xfId="0" applyFont="1" applyBorder="1" applyAlignment="1">
      <alignment horizontal="center" vertical="center" wrapText="1"/>
    </xf>
    <xf numFmtId="0" fontId="34" fillId="0" borderId="142" xfId="0" applyFont="1" applyBorder="1" applyAlignment="1">
      <alignment horizontal="center" vertical="center" wrapText="1"/>
    </xf>
    <xf numFmtId="3" fontId="50" fillId="0" borderId="70" xfId="0" applyNumberFormat="1" applyFont="1" applyBorder="1" applyAlignment="1">
      <alignment horizontal="right" vertical="center"/>
    </xf>
    <xf numFmtId="3" fontId="50" fillId="0" borderId="98" xfId="0" applyNumberFormat="1" applyFont="1" applyBorder="1" applyAlignment="1">
      <alignment horizontal="right" vertical="center"/>
    </xf>
    <xf numFmtId="3" fontId="50" fillId="0" borderId="65" xfId="0" applyNumberFormat="1" applyFont="1" applyBorder="1" applyAlignment="1">
      <alignment horizontal="right" vertical="center"/>
    </xf>
    <xf numFmtId="3" fontId="50" fillId="0" borderId="93" xfId="0" applyNumberFormat="1" applyFont="1" applyBorder="1" applyAlignment="1">
      <alignment horizontal="right" vertical="center"/>
    </xf>
    <xf numFmtId="3" fontId="50" fillId="0" borderId="100" xfId="0" applyNumberFormat="1" applyFont="1" applyBorder="1" applyAlignment="1">
      <alignment horizontal="right" vertical="center"/>
    </xf>
    <xf numFmtId="3" fontId="50" fillId="0" borderId="97" xfId="0" applyNumberFormat="1" applyFont="1" applyBorder="1" applyAlignment="1">
      <alignment horizontal="right" vertical="center"/>
    </xf>
    <xf numFmtId="3" fontId="44" fillId="0" borderId="141" xfId="0" applyNumberFormat="1" applyFont="1" applyBorder="1" applyAlignment="1">
      <alignment horizontal="right" vertical="center"/>
    </xf>
    <xf numFmtId="3" fontId="44" fillId="0" borderId="142" xfId="0" applyNumberFormat="1" applyFont="1" applyBorder="1" applyAlignment="1">
      <alignment horizontal="right" vertical="center"/>
    </xf>
    <xf numFmtId="3" fontId="51" fillId="0" borderId="0" xfId="0" applyNumberFormat="1" applyFont="1" applyFill="1" applyBorder="1" applyAlignment="1">
      <alignment horizontal="center" vertical="center"/>
    </xf>
    <xf numFmtId="0" fontId="34" fillId="0" borderId="46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/>
    </xf>
    <xf numFmtId="3" fontId="87" fillId="0" borderId="0" xfId="0" applyNumberFormat="1" applyFont="1" applyAlignment="1">
      <alignment horizontal="center" vertical="center"/>
    </xf>
    <xf numFmtId="0" fontId="51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3" fontId="88" fillId="0" borderId="21" xfId="0" applyNumberFormat="1" applyFont="1" applyFill="1" applyBorder="1" applyAlignment="1">
      <alignment horizontal="center" vertical="center" wrapText="1"/>
    </xf>
    <xf numFmtId="3" fontId="88" fillId="0" borderId="52" xfId="0" applyNumberFormat="1" applyFont="1" applyFill="1" applyBorder="1" applyAlignment="1">
      <alignment horizontal="center" vertical="center" wrapText="1"/>
    </xf>
    <xf numFmtId="3" fontId="88" fillId="0" borderId="37" xfId="0" applyNumberFormat="1" applyFont="1" applyFill="1" applyBorder="1" applyAlignment="1">
      <alignment horizontal="center" vertical="center"/>
    </xf>
    <xf numFmtId="3" fontId="88" fillId="0" borderId="74" xfId="0" applyNumberFormat="1" applyFont="1" applyFill="1" applyBorder="1" applyAlignment="1">
      <alignment horizontal="center" vertical="center"/>
    </xf>
    <xf numFmtId="3" fontId="88" fillId="0" borderId="36" xfId="0" applyNumberFormat="1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98" fillId="0" borderId="0" xfId="56" applyFont="1" applyAlignment="1">
      <alignment horizontal="right"/>
      <protection/>
    </xf>
    <xf numFmtId="0" fontId="100" fillId="0" borderId="0" xfId="56" applyFont="1" applyFill="1" applyBorder="1" applyAlignment="1">
      <alignment horizontal="center" vertical="center"/>
      <protection/>
    </xf>
    <xf numFmtId="0" fontId="100" fillId="0" borderId="0" xfId="56" applyFont="1" applyBorder="1" applyAlignment="1">
      <alignment horizontal="center" vertical="center"/>
      <protection/>
    </xf>
    <xf numFmtId="0" fontId="96" fillId="35" borderId="46" xfId="56" applyFont="1" applyFill="1" applyBorder="1" applyAlignment="1">
      <alignment horizontal="center" vertical="center" wrapText="1"/>
      <protection/>
    </xf>
    <xf numFmtId="0" fontId="96" fillId="35" borderId="42" xfId="56" applyFont="1" applyFill="1" applyBorder="1" applyAlignment="1">
      <alignment horizontal="center" vertical="center" wrapText="1"/>
      <protection/>
    </xf>
    <xf numFmtId="0" fontId="96" fillId="35" borderId="37" xfId="56" applyFont="1" applyFill="1" applyBorder="1" applyAlignment="1">
      <alignment horizontal="center" vertical="center" wrapText="1"/>
      <protection/>
    </xf>
    <xf numFmtId="0" fontId="96" fillId="35" borderId="35" xfId="56" applyFont="1" applyFill="1" applyBorder="1" applyAlignment="1">
      <alignment horizontal="center" vertical="center" wrapText="1"/>
      <protection/>
    </xf>
    <xf numFmtId="0" fontId="96" fillId="0" borderId="136" xfId="56" applyFont="1" applyBorder="1" applyAlignment="1">
      <alignment horizontal="center" vertical="center"/>
      <protection/>
    </xf>
    <xf numFmtId="0" fontId="96" fillId="0" borderId="91" xfId="56" applyFont="1" applyBorder="1" applyAlignment="1">
      <alignment horizontal="center" vertical="center"/>
      <protection/>
    </xf>
    <xf numFmtId="0" fontId="96" fillId="0" borderId="92" xfId="56" applyFont="1" applyBorder="1" applyAlignment="1">
      <alignment horizontal="center" vertical="center"/>
      <protection/>
    </xf>
    <xf numFmtId="3" fontId="89" fillId="0" borderId="0" xfId="64" applyNumberFormat="1" applyFont="1" applyFill="1" applyAlignment="1" applyProtection="1">
      <alignment horizontal="center"/>
      <protection locked="0"/>
    </xf>
    <xf numFmtId="3" fontId="85" fillId="0" borderId="0" xfId="64" applyNumberFormat="1" applyFont="1" applyFill="1" applyAlignment="1" applyProtection="1">
      <alignment horizontal="center" wrapText="1"/>
      <protection/>
    </xf>
    <xf numFmtId="3" fontId="85" fillId="0" borderId="0" xfId="64" applyNumberFormat="1" applyFont="1" applyFill="1" applyAlignment="1" applyProtection="1">
      <alignment horizontal="center"/>
      <protection/>
    </xf>
    <xf numFmtId="3" fontId="81" fillId="0" borderId="50" xfId="64" applyNumberFormat="1" applyFont="1" applyFill="1" applyBorder="1" applyAlignment="1" applyProtection="1">
      <alignment horizontal="left" vertical="center" indent="1"/>
      <protection/>
    </xf>
    <xf numFmtId="3" fontId="81" fillId="0" borderId="49" xfId="64" applyNumberFormat="1" applyFont="1" applyFill="1" applyBorder="1" applyAlignment="1" applyProtection="1">
      <alignment horizontal="left" vertical="center" indent="1"/>
      <protection/>
    </xf>
    <xf numFmtId="3" fontId="81" fillId="0" borderId="89" xfId="64" applyNumberFormat="1" applyFont="1" applyFill="1" applyBorder="1" applyAlignment="1" applyProtection="1">
      <alignment horizontal="left" vertical="center" indent="1"/>
      <protection/>
    </xf>
    <xf numFmtId="0" fontId="20" fillId="0" borderId="0" xfId="0" applyFont="1" applyAlignment="1">
      <alignment horizontal="center"/>
    </xf>
    <xf numFmtId="178" fontId="53" fillId="0" borderId="18" xfId="0" applyNumberFormat="1" applyFont="1" applyBorder="1" applyAlignment="1">
      <alignment horizontal="center" vertical="top" wrapText="1"/>
    </xf>
    <xf numFmtId="178" fontId="53" fillId="0" borderId="125" xfId="0" applyNumberFormat="1" applyFont="1" applyBorder="1" applyAlignment="1">
      <alignment horizontal="center" vertical="top" wrapText="1"/>
    </xf>
    <xf numFmtId="178" fontId="85" fillId="0" borderId="115" xfId="0" applyNumberFormat="1" applyFont="1" applyBorder="1" applyAlignment="1">
      <alignment horizontal="center" vertical="top"/>
    </xf>
    <xf numFmtId="178" fontId="85" fillId="0" borderId="99" xfId="0" applyNumberFormat="1" applyFont="1" applyBorder="1" applyAlignment="1">
      <alignment horizontal="center" vertical="top"/>
    </xf>
    <xf numFmtId="178" fontId="85" fillId="0" borderId="115" xfId="0" applyNumberFormat="1" applyFont="1" applyBorder="1" applyAlignment="1">
      <alignment horizontal="center" vertical="top" wrapText="1"/>
    </xf>
    <xf numFmtId="178" fontId="85" fillId="0" borderId="99" xfId="0" applyNumberFormat="1" applyFont="1" applyBorder="1" applyAlignment="1">
      <alignment horizontal="center" vertical="top" wrapText="1"/>
    </xf>
    <xf numFmtId="0" fontId="9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69" fillId="0" borderId="89" xfId="0" applyFont="1" applyBorder="1" applyAlignment="1">
      <alignment horizontal="center" vertical="center"/>
    </xf>
    <xf numFmtId="0" fontId="37" fillId="0" borderId="143" xfId="65" applyFont="1" applyBorder="1" applyAlignment="1">
      <alignment horizontal="center" vertical="center"/>
      <protection/>
    </xf>
    <xf numFmtId="0" fontId="37" fillId="0" borderId="144" xfId="65" applyFont="1" applyBorder="1" applyAlignment="1">
      <alignment horizontal="center" vertical="center"/>
      <protection/>
    </xf>
    <xf numFmtId="0" fontId="37" fillId="0" borderId="106" xfId="65" applyFont="1" applyBorder="1" applyAlignment="1">
      <alignment horizontal="center" vertical="center"/>
      <protection/>
    </xf>
    <xf numFmtId="0" fontId="37" fillId="0" borderId="145" xfId="65" applyFont="1" applyBorder="1" applyAlignment="1">
      <alignment horizontal="center" vertical="center"/>
      <protection/>
    </xf>
    <xf numFmtId="0" fontId="21" fillId="0" borderId="0" xfId="0" applyFont="1" applyAlignment="1">
      <alignment horizontal="center"/>
    </xf>
    <xf numFmtId="0" fontId="12" fillId="0" borderId="75" xfId="0" applyFont="1" applyFill="1" applyBorder="1" applyAlignment="1">
      <alignment horizontal="left" vertical="center"/>
    </xf>
    <xf numFmtId="0" fontId="8" fillId="0" borderId="49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7. év költségvetés terv 1.mellékletek" xfId="56"/>
    <cellStyle name="Normál_2008. év költségvetés terv 1. sz. melléklet" xfId="57"/>
    <cellStyle name="Normál_adat_2006_e_cs" xfId="58"/>
    <cellStyle name="Normál_Dologi kiadás" xfId="59"/>
    <cellStyle name="Normál_IGENY_2007" xfId="60"/>
    <cellStyle name="Normál_kozlo" xfId="61"/>
    <cellStyle name="Normál_KVRENMUNKA" xfId="62"/>
    <cellStyle name="Normál_LEM_1_2006_bele" xfId="63"/>
    <cellStyle name="Normál_SEGEDLETEK" xfId="64"/>
    <cellStyle name="Normál_város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9.%20&#233;vi%20normat&#237;vaig&#233;nyl&#233;s\Eredeti%20felm&#233;r&#233;s\Eredeti%20M&#193;K%202009_Kapuv&#225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SZOCIÁLIS"/>
      <sheetName val="KÖZOKTATÁS"/>
      <sheetName val="kd"/>
      <sheetName val="lakos"/>
    </sheetNames>
    <sheetDataSet>
      <sheetData sheetId="1">
        <row r="4">
          <cell r="K4" t="str">
            <v>Kapuvár</v>
          </cell>
        </row>
        <row r="5">
          <cell r="K5">
            <v>828334</v>
          </cell>
          <cell r="L5">
            <v>3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</sheetData>
      <sheetData sheetId="2"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</sheetData>
      <sheetData sheetId="3">
        <row r="335">
          <cell r="Q3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34">
      <selection activeCell="D76" sqref="D76"/>
    </sheetView>
  </sheetViews>
  <sheetFormatPr defaultColWidth="9.140625" defaultRowHeight="12.75"/>
  <cols>
    <col min="1" max="1" width="5.28125" style="0" customWidth="1"/>
    <col min="2" max="2" width="7.57421875" style="401" customWidth="1"/>
    <col min="3" max="3" width="8.28125" style="401" customWidth="1"/>
    <col min="4" max="4" width="77.140625" style="0" customWidth="1"/>
    <col min="5" max="5" width="18.7109375" style="75" customWidth="1"/>
  </cols>
  <sheetData>
    <row r="1" spans="3:4" ht="22.5" customHeight="1">
      <c r="C1" s="406"/>
      <c r="D1" s="2"/>
    </row>
    <row r="2" spans="1:5" ht="20.25" customHeight="1">
      <c r="A2" s="1006" t="s">
        <v>38</v>
      </c>
      <c r="B2" s="1006"/>
      <c r="C2" s="1006"/>
      <c r="D2" s="1006"/>
      <c r="E2" s="1006"/>
    </row>
    <row r="3" spans="1:5" ht="13.5" thickBot="1">
      <c r="A3" s="1005" t="s">
        <v>464</v>
      </c>
      <c r="B3" s="1005"/>
      <c r="C3" s="1005"/>
      <c r="E3" s="544" t="s">
        <v>14</v>
      </c>
    </row>
    <row r="4" spans="1:5" s="41" customFormat="1" ht="42" customHeight="1" thickBot="1">
      <c r="A4" s="1001" t="s">
        <v>31</v>
      </c>
      <c r="B4" s="1002"/>
      <c r="C4" s="1002"/>
      <c r="D4" s="57" t="s">
        <v>52</v>
      </c>
      <c r="E4" s="273" t="s">
        <v>392</v>
      </c>
    </row>
    <row r="5" spans="1:5" s="47" customFormat="1" ht="22.5" customHeight="1">
      <c r="A5" s="46">
        <v>1</v>
      </c>
      <c r="B5" s="1004" t="s">
        <v>358</v>
      </c>
      <c r="C5" s="1004"/>
      <c r="D5" s="1004"/>
      <c r="E5" s="51">
        <f>E7+E10+E6</f>
        <v>971256</v>
      </c>
    </row>
    <row r="6" spans="1:5" s="47" customFormat="1" ht="22.5" customHeight="1">
      <c r="A6" s="63"/>
      <c r="B6" s="404" t="s">
        <v>312</v>
      </c>
      <c r="C6" s="991" t="s">
        <v>305</v>
      </c>
      <c r="D6" s="991"/>
      <c r="E6" s="56">
        <f>'3.sz.m Önk  bev.'!C5+'5.sz.m.int.bevét'!D15</f>
        <v>7000</v>
      </c>
    </row>
    <row r="7" spans="1:5" s="42" customFormat="1" ht="15.75">
      <c r="A7" s="45"/>
      <c r="B7" s="405" t="s">
        <v>313</v>
      </c>
      <c r="C7" s="991" t="s">
        <v>187</v>
      </c>
      <c r="D7" s="991"/>
      <c r="E7" s="52">
        <f>E8+E9</f>
        <v>238263</v>
      </c>
    </row>
    <row r="8" spans="1:5" ht="15.75">
      <c r="A8" s="58"/>
      <c r="B8" s="400"/>
      <c r="C8" s="407" t="s">
        <v>318</v>
      </c>
      <c r="D8" s="60" t="s">
        <v>48</v>
      </c>
      <c r="E8" s="142">
        <f>'3.sz.m Önk  bev.'!C11</f>
        <v>20800</v>
      </c>
    </row>
    <row r="9" spans="1:5" ht="15.75">
      <c r="A9" s="58"/>
      <c r="B9" s="400"/>
      <c r="C9" s="407" t="s">
        <v>319</v>
      </c>
      <c r="D9" s="60" t="s">
        <v>30</v>
      </c>
      <c r="E9" s="142">
        <f>'5.sz.m.int.bevét'!C15</f>
        <v>217463</v>
      </c>
    </row>
    <row r="10" spans="1:5" ht="21" customHeight="1">
      <c r="A10" s="58"/>
      <c r="B10" s="405" t="s">
        <v>314</v>
      </c>
      <c r="C10" s="991" t="s">
        <v>359</v>
      </c>
      <c r="D10" s="992"/>
      <c r="E10" s="143">
        <f>E11+E16+E22</f>
        <v>725993</v>
      </c>
    </row>
    <row r="11" spans="1:5" s="44" customFormat="1" ht="15.75">
      <c r="A11" s="43"/>
      <c r="B11" s="402" t="s">
        <v>315</v>
      </c>
      <c r="C11" s="993" t="s">
        <v>2</v>
      </c>
      <c r="D11" s="994"/>
      <c r="E11" s="53">
        <f>SUM(E12:E15)</f>
        <v>350000</v>
      </c>
    </row>
    <row r="12" spans="1:5" ht="15.75">
      <c r="A12" s="58"/>
      <c r="B12" s="400"/>
      <c r="C12" s="407" t="s">
        <v>320</v>
      </c>
      <c r="D12" s="61" t="s">
        <v>0</v>
      </c>
      <c r="E12" s="142">
        <f>'3.sz.m Önk  bev.'!C12</f>
        <v>3000</v>
      </c>
    </row>
    <row r="13" spans="1:5" ht="15.75">
      <c r="A13" s="58"/>
      <c r="B13" s="400"/>
      <c r="C13" s="407" t="s">
        <v>321</v>
      </c>
      <c r="D13" s="61" t="s">
        <v>1</v>
      </c>
      <c r="E13" s="142">
        <f>'3.sz.m Önk  bev.'!C13</f>
        <v>280000</v>
      </c>
    </row>
    <row r="14" spans="1:5" ht="15.75">
      <c r="A14" s="58"/>
      <c r="B14" s="400"/>
      <c r="C14" s="407" t="s">
        <v>322</v>
      </c>
      <c r="D14" s="61" t="s">
        <v>29</v>
      </c>
      <c r="E14" s="142">
        <f>'3.sz.m Önk  bev.'!C14</f>
        <v>26000</v>
      </c>
    </row>
    <row r="15" spans="1:5" ht="15.75">
      <c r="A15" s="58"/>
      <c r="B15" s="400"/>
      <c r="C15" s="407" t="s">
        <v>323</v>
      </c>
      <c r="D15" s="61" t="s">
        <v>34</v>
      </c>
      <c r="E15" s="142">
        <f>'3.sz.m Önk  bev.'!C15</f>
        <v>41000</v>
      </c>
    </row>
    <row r="16" spans="1:5" s="21" customFormat="1" ht="15.75">
      <c r="A16" s="209"/>
      <c r="B16" s="402" t="s">
        <v>316</v>
      </c>
      <c r="C16" s="993" t="s">
        <v>82</v>
      </c>
      <c r="D16" s="993"/>
      <c r="E16" s="53">
        <f>SUM(E17:E21)</f>
        <v>362793</v>
      </c>
    </row>
    <row r="17" spans="1:5" ht="15.75">
      <c r="A17" s="58"/>
      <c r="B17" s="400"/>
      <c r="C17" s="403" t="s">
        <v>324</v>
      </c>
      <c r="D17" s="61" t="s">
        <v>35</v>
      </c>
      <c r="E17" s="142">
        <f>'3.sz.m Önk  bev.'!C17</f>
        <v>500</v>
      </c>
    </row>
    <row r="18" spans="1:5" ht="15.75">
      <c r="A18" s="58"/>
      <c r="B18" s="400"/>
      <c r="C18" s="403" t="s">
        <v>325</v>
      </c>
      <c r="D18" s="61" t="s">
        <v>17</v>
      </c>
      <c r="E18" s="142">
        <f>'3.sz.m Önk  bev.'!C18</f>
        <v>3000</v>
      </c>
    </row>
    <row r="19" spans="1:5" ht="15.75">
      <c r="A19" s="58"/>
      <c r="B19" s="400"/>
      <c r="C19" s="403" t="s">
        <v>326</v>
      </c>
      <c r="D19" s="61" t="s">
        <v>3</v>
      </c>
      <c r="E19" s="142">
        <f>'3.sz.m Önk  bev.'!C19</f>
        <v>87810</v>
      </c>
    </row>
    <row r="20" spans="1:5" ht="15.75">
      <c r="A20" s="58"/>
      <c r="B20" s="400"/>
      <c r="C20" s="403" t="s">
        <v>327</v>
      </c>
      <c r="D20" s="61" t="s">
        <v>20</v>
      </c>
      <c r="E20" s="142">
        <f>'3.sz.m Önk  bev.'!C20</f>
        <v>189483</v>
      </c>
    </row>
    <row r="21" spans="1:5" ht="15.75">
      <c r="A21" s="58"/>
      <c r="B21" s="400"/>
      <c r="C21" s="403" t="s">
        <v>328</v>
      </c>
      <c r="D21" s="61" t="s">
        <v>4</v>
      </c>
      <c r="E21" s="142">
        <f>'3.sz.m Önk  bev.'!C21</f>
        <v>82000</v>
      </c>
    </row>
    <row r="22" spans="1:5" s="44" customFormat="1" ht="15.75">
      <c r="A22" s="43"/>
      <c r="B22" s="402" t="s">
        <v>317</v>
      </c>
      <c r="C22" s="1003" t="s">
        <v>107</v>
      </c>
      <c r="D22" s="1003"/>
      <c r="E22" s="143">
        <f>SUM(E23:E25)</f>
        <v>13200</v>
      </c>
    </row>
    <row r="23" spans="1:5" ht="15.75">
      <c r="A23" s="58"/>
      <c r="B23" s="400"/>
      <c r="C23" s="403" t="s">
        <v>329</v>
      </c>
      <c r="D23" s="62" t="s">
        <v>5</v>
      </c>
      <c r="E23" s="142">
        <f>'3.sz.m Önk  bev.'!C23</f>
        <v>100</v>
      </c>
    </row>
    <row r="24" spans="1:5" ht="15.75">
      <c r="A24" s="58"/>
      <c r="B24" s="400"/>
      <c r="C24" s="403" t="s">
        <v>330</v>
      </c>
      <c r="D24" s="62" t="s">
        <v>40</v>
      </c>
      <c r="E24" s="142">
        <f>'3.sz.m Önk  bev.'!C24</f>
        <v>2500</v>
      </c>
    </row>
    <row r="25" spans="1:5" ht="15.75">
      <c r="A25" s="58"/>
      <c r="B25" s="400"/>
      <c r="C25" s="403" t="s">
        <v>331</v>
      </c>
      <c r="D25" s="62" t="s">
        <v>44</v>
      </c>
      <c r="E25" s="142">
        <f>'3.sz.m Önk  bev.'!C25</f>
        <v>10600</v>
      </c>
    </row>
    <row r="26" spans="1:5" s="47" customFormat="1" ht="15.75">
      <c r="A26" s="63">
        <v>2</v>
      </c>
      <c r="B26" s="990" t="s">
        <v>306</v>
      </c>
      <c r="C26" s="990"/>
      <c r="D26" s="990"/>
      <c r="E26" s="54">
        <f>SUM(E27:E31)</f>
        <v>613294</v>
      </c>
    </row>
    <row r="27" spans="1:5" ht="15.75">
      <c r="A27" s="58"/>
      <c r="B27" s="403" t="s">
        <v>332</v>
      </c>
      <c r="C27" s="989" t="s">
        <v>307</v>
      </c>
      <c r="D27" s="989"/>
      <c r="E27" s="142">
        <f>'3.sz.m Önk  bev.'!C29</f>
        <v>567523</v>
      </c>
    </row>
    <row r="28" spans="1:5" ht="15.75">
      <c r="A28" s="58"/>
      <c r="B28" s="403" t="s">
        <v>333</v>
      </c>
      <c r="C28" s="989" t="s">
        <v>379</v>
      </c>
      <c r="D28" s="989"/>
      <c r="E28" s="142">
        <f>'3.sz.m Önk  bev.'!C30</f>
        <v>45771</v>
      </c>
    </row>
    <row r="29" spans="1:5" ht="15.75">
      <c r="A29" s="58"/>
      <c r="B29" s="403" t="s">
        <v>334</v>
      </c>
      <c r="C29" s="989" t="s">
        <v>308</v>
      </c>
      <c r="D29" s="989"/>
      <c r="E29" s="142">
        <f>'3.sz.m Önk  bev.'!C31</f>
        <v>0</v>
      </c>
    </row>
    <row r="30" spans="1:5" ht="15.75">
      <c r="A30" s="58"/>
      <c r="B30" s="403" t="s">
        <v>335</v>
      </c>
      <c r="C30" s="989" t="s">
        <v>309</v>
      </c>
      <c r="D30" s="989"/>
      <c r="E30" s="142">
        <f>'3.sz.m Önk  bev.'!C32</f>
        <v>0</v>
      </c>
    </row>
    <row r="31" spans="1:5" ht="15.75">
      <c r="A31" s="58"/>
      <c r="B31" s="403" t="s">
        <v>336</v>
      </c>
      <c r="C31" s="989" t="s">
        <v>310</v>
      </c>
      <c r="D31" s="989"/>
      <c r="E31" s="142">
        <f>'3.sz.m Önk  bev.'!C33</f>
        <v>0</v>
      </c>
    </row>
    <row r="32" spans="1:5" s="49" customFormat="1" ht="15.75">
      <c r="A32" s="63">
        <v>3</v>
      </c>
      <c r="B32" s="1011" t="s">
        <v>109</v>
      </c>
      <c r="C32" s="1011"/>
      <c r="D32" s="1011"/>
      <c r="E32" s="55">
        <f>E33+E37</f>
        <v>2428045</v>
      </c>
    </row>
    <row r="33" spans="1:5" ht="15.75">
      <c r="A33" s="58"/>
      <c r="B33" s="403" t="s">
        <v>337</v>
      </c>
      <c r="C33" s="989" t="s">
        <v>311</v>
      </c>
      <c r="D33" s="989"/>
      <c r="E33" s="142">
        <f>SUM(E34:E36)</f>
        <v>1259603</v>
      </c>
    </row>
    <row r="34" spans="1:5" ht="15.75">
      <c r="A34" s="58"/>
      <c r="B34" s="403"/>
      <c r="C34" s="398" t="s">
        <v>338</v>
      </c>
      <c r="D34" s="203" t="s">
        <v>263</v>
      </c>
      <c r="E34" s="142">
        <f>'3.sz.m Önk  bev.'!C36+'5.sz.m.int.bevét'!E15</f>
        <v>1050000</v>
      </c>
    </row>
    <row r="35" spans="1:5" ht="15.75">
      <c r="A35" s="58"/>
      <c r="B35" s="403"/>
      <c r="C35" s="398" t="s">
        <v>339</v>
      </c>
      <c r="D35" s="203" t="s">
        <v>253</v>
      </c>
      <c r="E35" s="142">
        <f>'3.sz.m Önk  bev.'!C37+'5.sz.m.int.bevét'!F15</f>
        <v>85594</v>
      </c>
    </row>
    <row r="36" spans="1:5" ht="15.75">
      <c r="A36" s="58"/>
      <c r="B36" s="403"/>
      <c r="C36" s="398" t="s">
        <v>340</v>
      </c>
      <c r="D36" s="203" t="s">
        <v>264</v>
      </c>
      <c r="E36" s="142">
        <f>'3.sz.m Önk  bev.'!C38+'5.sz.m.int.bevét'!G15</f>
        <v>124009</v>
      </c>
    </row>
    <row r="37" spans="1:5" ht="15.75">
      <c r="A37" s="58"/>
      <c r="B37" s="403" t="s">
        <v>341</v>
      </c>
      <c r="C37" s="398" t="s">
        <v>218</v>
      </c>
      <c r="D37" s="399"/>
      <c r="E37" s="142">
        <f>SUM(E38:E40)</f>
        <v>1168442</v>
      </c>
    </row>
    <row r="38" spans="1:5" ht="15.75">
      <c r="A38" s="58"/>
      <c r="B38" s="403"/>
      <c r="C38" s="388" t="s">
        <v>342</v>
      </c>
      <c r="D38" s="203" t="s">
        <v>263</v>
      </c>
      <c r="E38" s="142">
        <f>'3.sz.m Önk  bev.'!C40+'5.sz.m.int.bevét'!H15</f>
        <v>0</v>
      </c>
    </row>
    <row r="39" spans="1:5" ht="15.75">
      <c r="A39" s="58"/>
      <c r="B39" s="403"/>
      <c r="C39" s="388" t="s">
        <v>343</v>
      </c>
      <c r="D39" s="203" t="s">
        <v>253</v>
      </c>
      <c r="E39" s="142">
        <f>'3.sz.m Önk  bev.'!C41+'5.sz.m.int.bevét'!I15</f>
        <v>1166180</v>
      </c>
    </row>
    <row r="40" spans="1:5" ht="15.75">
      <c r="A40" s="58"/>
      <c r="B40" s="403"/>
      <c r="C40" s="388" t="s">
        <v>344</v>
      </c>
      <c r="D40" s="203" t="s">
        <v>265</v>
      </c>
      <c r="E40" s="142">
        <f>'3.sz.m Önk  bev.'!C42+'5.sz.m.int.bevét'!J15</f>
        <v>2262</v>
      </c>
    </row>
    <row r="41" spans="1:5" s="48" customFormat="1" ht="21" customHeight="1">
      <c r="A41" s="64">
        <v>4</v>
      </c>
      <c r="B41" s="990" t="s">
        <v>108</v>
      </c>
      <c r="C41" s="990"/>
      <c r="D41" s="990"/>
      <c r="E41" s="55">
        <f>SUM(E42:E45)</f>
        <v>120612</v>
      </c>
    </row>
    <row r="42" spans="1:5" ht="15.75">
      <c r="A42" s="58"/>
      <c r="B42" s="403" t="s">
        <v>345</v>
      </c>
      <c r="C42" s="989" t="s">
        <v>25</v>
      </c>
      <c r="D42" s="989"/>
      <c r="E42" s="142">
        <f>'3.sz.m Önk  bev.'!C44+'5.sz.m.int.bevét'!M15</f>
        <v>11193</v>
      </c>
    </row>
    <row r="43" spans="1:5" ht="15.75">
      <c r="A43" s="58"/>
      <c r="B43" s="403" t="s">
        <v>346</v>
      </c>
      <c r="C43" s="989" t="s">
        <v>349</v>
      </c>
      <c r="D43" s="989"/>
      <c r="E43" s="142">
        <f>'3.sz.m Önk  bev.'!C45</f>
        <v>45000</v>
      </c>
    </row>
    <row r="44" spans="1:5" ht="15.75">
      <c r="A44" s="58"/>
      <c r="B44" s="403" t="s">
        <v>347</v>
      </c>
      <c r="C44" s="989" t="s">
        <v>699</v>
      </c>
      <c r="D44" s="989"/>
      <c r="E44" s="142">
        <f>'3.sz.m Önk  bev.'!C46</f>
        <v>0</v>
      </c>
    </row>
    <row r="45" spans="1:5" ht="15.75">
      <c r="A45" s="58"/>
      <c r="B45" s="403" t="s">
        <v>348</v>
      </c>
      <c r="C45" s="989" t="s">
        <v>26</v>
      </c>
      <c r="D45" s="989"/>
      <c r="E45" s="142">
        <f>'3.sz.m Önk  bev.'!C47</f>
        <v>64419</v>
      </c>
    </row>
    <row r="46" spans="1:5" s="50" customFormat="1" ht="15.75" customHeight="1">
      <c r="A46" s="64">
        <v>5</v>
      </c>
      <c r="B46" s="990" t="s">
        <v>202</v>
      </c>
      <c r="C46" s="990"/>
      <c r="D46" s="990"/>
      <c r="E46" s="55">
        <f>SUM(E47:E48)</f>
        <v>2630</v>
      </c>
    </row>
    <row r="47" spans="1:5" ht="15.75" customHeight="1">
      <c r="A47" s="58"/>
      <c r="B47" s="403" t="s">
        <v>350</v>
      </c>
      <c r="C47" s="998" t="s">
        <v>362</v>
      </c>
      <c r="D47" s="998"/>
      <c r="E47" s="142">
        <f>'3.sz.m Önk  bev.'!C49+'5.sz.m.int.bevét'!K15</f>
        <v>2130</v>
      </c>
    </row>
    <row r="48" spans="1:5" ht="15.75" customHeight="1">
      <c r="A48" s="58"/>
      <c r="B48" s="403" t="s">
        <v>351</v>
      </c>
      <c r="C48" s="998" t="s">
        <v>363</v>
      </c>
      <c r="D48" s="998"/>
      <c r="E48" s="142">
        <f>'3.sz.m Önk  bev.'!C50+'5.sz.m.int.bevét'!L15</f>
        <v>500</v>
      </c>
    </row>
    <row r="49" spans="1:5" s="49" customFormat="1" ht="31.5" customHeight="1">
      <c r="A49" s="63">
        <v>6</v>
      </c>
      <c r="B49" s="990" t="s">
        <v>352</v>
      </c>
      <c r="C49" s="990"/>
      <c r="D49" s="990"/>
      <c r="E49" s="56">
        <f>SUM(E50:E51)</f>
        <v>3000</v>
      </c>
    </row>
    <row r="50" spans="1:5" s="23" customFormat="1" ht="15.75">
      <c r="A50" s="58"/>
      <c r="B50" s="403" t="s">
        <v>353</v>
      </c>
      <c r="C50" s="989" t="s">
        <v>42</v>
      </c>
      <c r="D50" s="989"/>
      <c r="E50" s="142">
        <f>'3.sz.m Önk  bev.'!C52</f>
        <v>0</v>
      </c>
    </row>
    <row r="51" spans="1:5" ht="16.5" thickBot="1">
      <c r="A51" s="58"/>
      <c r="B51" s="403" t="s">
        <v>354</v>
      </c>
      <c r="C51" s="999" t="s">
        <v>32</v>
      </c>
      <c r="D51" s="999"/>
      <c r="E51" s="142">
        <f>'3.sz.m Önk  bev.'!C53</f>
        <v>3000</v>
      </c>
    </row>
    <row r="52" spans="1:5" s="75" customFormat="1" ht="28.5" customHeight="1" thickBot="1">
      <c r="A52" s="1007" t="s">
        <v>204</v>
      </c>
      <c r="B52" s="1008"/>
      <c r="C52" s="1008"/>
      <c r="D52" s="1009"/>
      <c r="E52" s="26">
        <f>E5+E26+E41+E32+E46+E49</f>
        <v>4138837</v>
      </c>
    </row>
    <row r="53" spans="1:5" s="49" customFormat="1" ht="36" customHeight="1">
      <c r="A53" s="63">
        <v>7</v>
      </c>
      <c r="B53" s="1004" t="s">
        <v>360</v>
      </c>
      <c r="C53" s="1004"/>
      <c r="D53" s="1010"/>
      <c r="E53" s="56">
        <f>SUM(E54:E55)</f>
        <v>1629590</v>
      </c>
    </row>
    <row r="54" spans="1:5" ht="16.5" customHeight="1">
      <c r="A54" s="58"/>
      <c r="B54" s="403" t="s">
        <v>355</v>
      </c>
      <c r="C54" s="989" t="s">
        <v>27</v>
      </c>
      <c r="D54" s="989"/>
      <c r="E54" s="142">
        <f>'3.sz.m Önk  bev.'!$C$56+'5.sz.m.int.bevét'!N15</f>
        <v>102704</v>
      </c>
    </row>
    <row r="55" spans="1:5" ht="16.5" customHeight="1">
      <c r="A55" s="58"/>
      <c r="B55" s="403" t="s">
        <v>503</v>
      </c>
      <c r="C55" s="989" t="s">
        <v>28</v>
      </c>
      <c r="D55" s="989"/>
      <c r="E55" s="142">
        <f>'3.sz.m Önk  bev.'!$C$57+'5.sz.m.int.bevét'!O15</f>
        <v>1526886</v>
      </c>
    </row>
    <row r="56" spans="1:5" ht="36.75" customHeight="1">
      <c r="A56" s="63">
        <v>8</v>
      </c>
      <c r="B56" s="990" t="s">
        <v>361</v>
      </c>
      <c r="C56" s="990"/>
      <c r="D56" s="1000"/>
      <c r="E56" s="56">
        <f>E57</f>
        <v>77968</v>
      </c>
    </row>
    <row r="57" spans="1:5" ht="16.5" customHeight="1">
      <c r="A57" s="58"/>
      <c r="B57" s="403" t="s">
        <v>356</v>
      </c>
      <c r="C57" s="989" t="s">
        <v>243</v>
      </c>
      <c r="D57" s="989"/>
      <c r="E57" s="142">
        <f>'3.sz.m Önk  bev.'!C59</f>
        <v>77968</v>
      </c>
    </row>
    <row r="58" spans="1:5" ht="16.5" customHeight="1" thickBot="1">
      <c r="A58" s="58"/>
      <c r="B58" s="403" t="s">
        <v>357</v>
      </c>
      <c r="C58" s="989" t="s">
        <v>50</v>
      </c>
      <c r="D58" s="989"/>
      <c r="E58" s="142">
        <f>'3.sz.m Önk  bev.'!C60</f>
        <v>0</v>
      </c>
    </row>
    <row r="59" spans="1:5" ht="21" customHeight="1" thickBot="1">
      <c r="A59" s="995" t="s">
        <v>209</v>
      </c>
      <c r="B59" s="996"/>
      <c r="C59" s="996"/>
      <c r="D59" s="997"/>
      <c r="E59" s="291">
        <f>E52+E53+E56</f>
        <v>5846395</v>
      </c>
    </row>
    <row r="60" spans="3:4" ht="12.75">
      <c r="C60" s="409"/>
      <c r="D60" s="23"/>
    </row>
    <row r="61" ht="12.75">
      <c r="E61" s="206"/>
    </row>
    <row r="62" ht="12.75">
      <c r="E62" s="206"/>
    </row>
  </sheetData>
  <sheetProtection/>
  <mergeCells count="37">
    <mergeCell ref="A3:C3"/>
    <mergeCell ref="A2:E2"/>
    <mergeCell ref="C54:D54"/>
    <mergeCell ref="A52:D52"/>
    <mergeCell ref="B49:D49"/>
    <mergeCell ref="C50:D50"/>
    <mergeCell ref="B53:D53"/>
    <mergeCell ref="C29:D29"/>
    <mergeCell ref="C44:D44"/>
    <mergeCell ref="B32:D32"/>
    <mergeCell ref="A4:C4"/>
    <mergeCell ref="B46:D46"/>
    <mergeCell ref="C22:D22"/>
    <mergeCell ref="C31:D31"/>
    <mergeCell ref="C27:D27"/>
    <mergeCell ref="C30:D30"/>
    <mergeCell ref="C28:D28"/>
    <mergeCell ref="C45:D45"/>
    <mergeCell ref="B5:D5"/>
    <mergeCell ref="C33:D33"/>
    <mergeCell ref="A59:D59"/>
    <mergeCell ref="C16:D16"/>
    <mergeCell ref="C48:D48"/>
    <mergeCell ref="C42:D42"/>
    <mergeCell ref="C47:D47"/>
    <mergeCell ref="C58:D58"/>
    <mergeCell ref="C57:D57"/>
    <mergeCell ref="C51:D51"/>
    <mergeCell ref="C55:D55"/>
    <mergeCell ref="B56:D56"/>
    <mergeCell ref="C43:D43"/>
    <mergeCell ref="B26:D26"/>
    <mergeCell ref="C7:D7"/>
    <mergeCell ref="C10:D10"/>
    <mergeCell ref="B41:D41"/>
    <mergeCell ref="C6:D6"/>
    <mergeCell ref="C11:D11"/>
  </mergeCells>
  <printOptions horizontalCentered="1"/>
  <pageMargins left="0.5905511811023623" right="0.5905511811023623" top="0.7874015748031497" bottom="0.7874015748031497" header="0.7086614173228347" footer="0.5118110236220472"/>
  <pageSetup horizontalDpi="300" verticalDpi="300" orientation="portrait" paperSize="9" scale="70" r:id="rId1"/>
  <headerFooter alignWithMargins="0">
    <oddHeader>&amp;C&amp;"Arial,Félkövér"&amp;14KAPUVÁR VÁROSI ÖNKORMÁNYZAT
2012. ÉVI KÖLTSÉGVETÉSÉNEK PÉNZÜGYI MÉRLEGE&amp;R&amp;"MS Sans Serif,Félkövér dőlt"1. számú melléklet
</oddHeader>
    <oddFooter>&amp;C1. oldal&amp;R&amp;D</oddFooter>
  </headerFooter>
  <rowBreaks count="1" manualBreakCount="1">
    <brk id="5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3">
      <selection activeCell="D12" sqref="D12"/>
    </sheetView>
  </sheetViews>
  <sheetFormatPr defaultColWidth="9.140625" defaultRowHeight="12.75"/>
  <cols>
    <col min="1" max="1" width="6.57421875" style="30" customWidth="1"/>
    <col min="2" max="2" width="26.7109375" style="78" customWidth="1"/>
    <col min="3" max="3" width="28.28125" style="78" customWidth="1"/>
    <col min="4" max="4" width="5.00390625" style="30" customWidth="1"/>
    <col min="5" max="5" width="14.57421875" style="30" customWidth="1"/>
    <col min="6" max="16384" width="9.140625" style="30" customWidth="1"/>
  </cols>
  <sheetData>
    <row r="1" spans="2:5" ht="12.75">
      <c r="B1" s="305"/>
      <c r="D1" s="1117" t="s">
        <v>482</v>
      </c>
      <c r="E1" s="1117"/>
    </row>
    <row r="2" ht="12.75">
      <c r="B2" s="305"/>
    </row>
    <row r="3" spans="1:5" ht="18">
      <c r="A3" s="1118" t="s">
        <v>483</v>
      </c>
      <c r="B3" s="1118"/>
      <c r="C3" s="1118"/>
      <c r="D3" s="1118"/>
      <c r="E3" s="1118"/>
    </row>
    <row r="4" spans="1:5" ht="18">
      <c r="A4" s="1118" t="s">
        <v>69</v>
      </c>
      <c r="B4" s="1118"/>
      <c r="C4" s="1118"/>
      <c r="D4" s="1118"/>
      <c r="E4" s="1118"/>
    </row>
    <row r="5" spans="1:5" ht="18">
      <c r="A5" s="69"/>
      <c r="B5" s="264"/>
      <c r="C5" s="264"/>
      <c r="D5" s="69"/>
      <c r="E5" s="69"/>
    </row>
    <row r="6" spans="1:5" ht="15.75">
      <c r="A6" s="1119" t="s">
        <v>294</v>
      </c>
      <c r="B6" s="1119"/>
      <c r="C6" s="1119"/>
      <c r="D6" s="1119"/>
      <c r="E6" s="1119"/>
    </row>
    <row r="7" spans="1:5" ht="16.5" thickBot="1">
      <c r="A7" s="32"/>
      <c r="B7" s="306"/>
      <c r="C7" s="265"/>
      <c r="D7" s="31"/>
      <c r="E7" s="158" t="s">
        <v>14</v>
      </c>
    </row>
    <row r="8" spans="1:5" ht="30" customHeight="1" thickBot="1">
      <c r="A8" s="132" t="s">
        <v>72</v>
      </c>
      <c r="B8" s="266" t="s">
        <v>70</v>
      </c>
      <c r="C8" s="266" t="s">
        <v>71</v>
      </c>
      <c r="D8" s="274" t="s">
        <v>165</v>
      </c>
      <c r="E8" s="133" t="s">
        <v>24</v>
      </c>
    </row>
    <row r="9" spans="1:5" s="68" customFormat="1" ht="30" customHeight="1">
      <c r="A9" s="200">
        <v>1</v>
      </c>
      <c r="B9" s="267" t="s">
        <v>121</v>
      </c>
      <c r="C9" s="267" t="s">
        <v>444</v>
      </c>
      <c r="D9" s="201" t="s">
        <v>67</v>
      </c>
      <c r="E9" s="988">
        <v>8000</v>
      </c>
    </row>
    <row r="10" spans="1:5" ht="30" customHeight="1">
      <c r="A10" s="279">
        <v>2</v>
      </c>
      <c r="B10" s="307" t="s">
        <v>445</v>
      </c>
      <c r="C10" s="280" t="s">
        <v>444</v>
      </c>
      <c r="D10" s="281" t="s">
        <v>67</v>
      </c>
      <c r="E10" s="282">
        <v>207</v>
      </c>
    </row>
    <row r="11" spans="1:5" ht="30" customHeight="1">
      <c r="A11" s="279">
        <v>3</v>
      </c>
      <c r="B11" s="307" t="s">
        <v>61</v>
      </c>
      <c r="C11" s="280" t="s">
        <v>446</v>
      </c>
      <c r="D11" s="281" t="s">
        <v>67</v>
      </c>
      <c r="E11" s="282">
        <v>1339</v>
      </c>
    </row>
    <row r="12" spans="1:5" ht="30" customHeight="1">
      <c r="A12" s="283"/>
      <c r="B12" s="179"/>
      <c r="C12" s="284" t="s">
        <v>447</v>
      </c>
      <c r="D12" s="285" t="s">
        <v>67</v>
      </c>
      <c r="E12" s="286">
        <v>514</v>
      </c>
    </row>
    <row r="13" spans="1:5" ht="30" customHeight="1">
      <c r="A13" s="430">
        <v>9</v>
      </c>
      <c r="B13" s="429" t="s">
        <v>63</v>
      </c>
      <c r="C13" s="429" t="s">
        <v>374</v>
      </c>
      <c r="D13" s="428" t="s">
        <v>67</v>
      </c>
      <c r="E13" s="431">
        <v>150000</v>
      </c>
    </row>
    <row r="14" spans="1:5" ht="36.75" customHeight="1">
      <c r="A14" s="430"/>
      <c r="B14" s="429"/>
      <c r="C14" s="429" t="s">
        <v>375</v>
      </c>
      <c r="D14" s="428" t="s">
        <v>67</v>
      </c>
      <c r="E14" s="431">
        <v>10000</v>
      </c>
    </row>
    <row r="15" spans="1:5" ht="36.75" customHeight="1">
      <c r="A15" s="430"/>
      <c r="B15" s="429"/>
      <c r="C15" s="429" t="s">
        <v>376</v>
      </c>
      <c r="D15" s="428" t="s">
        <v>67</v>
      </c>
      <c r="E15" s="431">
        <v>10182</v>
      </c>
    </row>
    <row r="16" spans="1:5" ht="36.75" customHeight="1" thickBot="1">
      <c r="A16" s="430"/>
      <c r="B16" s="429"/>
      <c r="C16" s="429" t="s">
        <v>377</v>
      </c>
      <c r="D16" s="428" t="s">
        <v>68</v>
      </c>
      <c r="E16" s="431">
        <v>58000</v>
      </c>
    </row>
    <row r="17" spans="1:5" s="278" customFormat="1" ht="30" customHeight="1" thickBot="1">
      <c r="A17" s="1115" t="s">
        <v>11</v>
      </c>
      <c r="B17" s="1116"/>
      <c r="C17" s="275"/>
      <c r="D17" s="276"/>
      <c r="E17" s="277">
        <f>SUM(E9:E16)</f>
        <v>238242</v>
      </c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03" r:id="rId1"/>
  <headerFooter alignWithMargins="0">
    <oddFooter>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6">
      <selection activeCell="E15" sqref="E15"/>
    </sheetView>
  </sheetViews>
  <sheetFormatPr defaultColWidth="9.140625" defaultRowHeight="12.75"/>
  <cols>
    <col min="1" max="1" width="9.140625" style="30" customWidth="1"/>
    <col min="2" max="2" width="12.00390625" style="30" customWidth="1"/>
    <col min="3" max="3" width="41.7109375" style="30" bestFit="1" customWidth="1"/>
    <col min="4" max="4" width="12.7109375" style="296" customWidth="1"/>
    <col min="5" max="16384" width="9.140625" style="30" customWidth="1"/>
  </cols>
  <sheetData>
    <row r="1" ht="13.5">
      <c r="D1" s="358"/>
    </row>
    <row r="2" spans="3:4" ht="13.5">
      <c r="C2" s="1133" t="s">
        <v>723</v>
      </c>
      <c r="D2" s="1133"/>
    </row>
    <row r="3" spans="2:4" ht="18">
      <c r="B3" s="377"/>
      <c r="C3" s="377"/>
      <c r="D3" s="377"/>
    </row>
    <row r="4" spans="1:4" ht="16.5" customHeight="1">
      <c r="A4" s="1132" t="s">
        <v>287</v>
      </c>
      <c r="B4" s="1132"/>
      <c r="C4" s="1132"/>
      <c r="D4" s="1132"/>
    </row>
    <row r="5" spans="1:4" ht="15" customHeight="1">
      <c r="A5" s="1134" t="s">
        <v>286</v>
      </c>
      <c r="B5" s="1134"/>
      <c r="C5" s="1134"/>
      <c r="D5" s="1134"/>
    </row>
    <row r="6" spans="1:4" ht="15" customHeight="1">
      <c r="A6" s="1120" t="s">
        <v>691</v>
      </c>
      <c r="B6" s="1120"/>
      <c r="C6" s="1120"/>
      <c r="D6" s="1120"/>
    </row>
    <row r="7" spans="2:4" ht="13.5" thickBot="1">
      <c r="B7" s="35"/>
      <c r="C7" s="35"/>
      <c r="D7" s="295" t="s">
        <v>14</v>
      </c>
    </row>
    <row r="8" spans="1:4" ht="24.75" customHeight="1" thickBot="1">
      <c r="A8" s="379" t="s">
        <v>31</v>
      </c>
      <c r="B8" s="1121" t="s">
        <v>23</v>
      </c>
      <c r="C8" s="1121"/>
      <c r="D8" s="378" t="s">
        <v>288</v>
      </c>
    </row>
    <row r="9" spans="1:4" ht="15" customHeight="1">
      <c r="A9" s="383">
        <v>1</v>
      </c>
      <c r="B9" s="1125" t="s">
        <v>177</v>
      </c>
      <c r="C9" s="1125"/>
      <c r="D9" s="380">
        <v>28000</v>
      </c>
    </row>
    <row r="10" spans="1:5" ht="15" customHeight="1">
      <c r="A10" s="384">
        <f>A9+1</f>
        <v>2</v>
      </c>
      <c r="B10" s="1126" t="s">
        <v>178</v>
      </c>
      <c r="C10" s="1126"/>
      <c r="D10" s="381">
        <v>49000</v>
      </c>
      <c r="E10" s="40"/>
    </row>
    <row r="11" spans="1:4" ht="15" customHeight="1">
      <c r="A11" s="384">
        <f aca="true" t="shared" si="0" ref="A11:A30">A10+1</f>
        <v>3</v>
      </c>
      <c r="B11" s="1126" t="s">
        <v>179</v>
      </c>
      <c r="C11" s="1126"/>
      <c r="D11" s="382">
        <v>5200</v>
      </c>
    </row>
    <row r="12" spans="1:4" ht="15" customHeight="1">
      <c r="A12" s="384">
        <f t="shared" si="0"/>
        <v>4</v>
      </c>
      <c r="B12" s="1126" t="s">
        <v>180</v>
      </c>
      <c r="C12" s="1126"/>
      <c r="D12" s="382">
        <v>14000</v>
      </c>
    </row>
    <row r="13" spans="1:4" ht="15" customHeight="1">
      <c r="A13" s="384">
        <f t="shared" si="0"/>
        <v>5</v>
      </c>
      <c r="B13" s="1126" t="s">
        <v>73</v>
      </c>
      <c r="C13" s="1126"/>
      <c r="D13" s="382">
        <f>12000+25850</f>
        <v>37850</v>
      </c>
    </row>
    <row r="14" spans="1:4" ht="15" customHeight="1">
      <c r="A14" s="384">
        <f t="shared" si="0"/>
        <v>6</v>
      </c>
      <c r="B14" s="1126" t="s">
        <v>74</v>
      </c>
      <c r="C14" s="1126"/>
      <c r="D14" s="382">
        <v>32500</v>
      </c>
    </row>
    <row r="15" spans="1:4" ht="15" customHeight="1">
      <c r="A15" s="384">
        <f t="shared" si="0"/>
        <v>7</v>
      </c>
      <c r="B15" s="1126" t="s">
        <v>181</v>
      </c>
      <c r="C15" s="1126"/>
      <c r="D15" s="382">
        <v>3700</v>
      </c>
    </row>
    <row r="16" spans="1:4" ht="15" customHeight="1">
      <c r="A16" s="384">
        <f t="shared" si="0"/>
        <v>8</v>
      </c>
      <c r="B16" s="1126" t="s">
        <v>182</v>
      </c>
      <c r="C16" s="1126"/>
      <c r="D16" s="382">
        <v>6400</v>
      </c>
    </row>
    <row r="17" spans="1:5" ht="15" customHeight="1">
      <c r="A17" s="384">
        <f t="shared" si="0"/>
        <v>9</v>
      </c>
      <c r="B17" s="1126" t="s">
        <v>183</v>
      </c>
      <c r="C17" s="1126"/>
      <c r="D17" s="381">
        <v>25700</v>
      </c>
      <c r="E17" s="199"/>
    </row>
    <row r="18" spans="1:5" ht="15" customHeight="1">
      <c r="A18" s="384">
        <f t="shared" si="0"/>
        <v>10</v>
      </c>
      <c r="B18" s="1126" t="s">
        <v>120</v>
      </c>
      <c r="C18" s="1126"/>
      <c r="D18" s="381">
        <v>5300</v>
      </c>
      <c r="E18" s="68"/>
    </row>
    <row r="19" spans="1:6" ht="15.75">
      <c r="A19" s="384">
        <f t="shared" si="0"/>
        <v>11</v>
      </c>
      <c r="B19" s="1122" t="s">
        <v>478</v>
      </c>
      <c r="C19" s="1122"/>
      <c r="D19" s="382">
        <v>800</v>
      </c>
      <c r="F19" s="68"/>
    </row>
    <row r="20" spans="1:4" ht="16.5" customHeight="1">
      <c r="A20" s="384">
        <f t="shared" si="0"/>
        <v>12</v>
      </c>
      <c r="B20" s="1124" t="s">
        <v>75</v>
      </c>
      <c r="C20" s="1124"/>
      <c r="D20" s="386">
        <v>2250</v>
      </c>
    </row>
    <row r="21" spans="1:6" ht="16.5" customHeight="1">
      <c r="A21" s="384">
        <f t="shared" si="0"/>
        <v>13</v>
      </c>
      <c r="B21" s="1124" t="s">
        <v>76</v>
      </c>
      <c r="C21" s="1124"/>
      <c r="D21" s="385">
        <v>800</v>
      </c>
      <c r="F21" s="314"/>
    </row>
    <row r="22" spans="1:4" ht="16.5" customHeight="1">
      <c r="A22" s="384">
        <f t="shared" si="0"/>
        <v>14</v>
      </c>
      <c r="B22" s="1124" t="s">
        <v>77</v>
      </c>
      <c r="C22" s="1124"/>
      <c r="D22" s="386">
        <v>2000</v>
      </c>
    </row>
    <row r="23" spans="1:4" ht="16.5" customHeight="1">
      <c r="A23" s="384">
        <f t="shared" si="0"/>
        <v>15</v>
      </c>
      <c r="B23" s="1124" t="s">
        <v>78</v>
      </c>
      <c r="C23" s="1124"/>
      <c r="D23" s="385">
        <v>1000</v>
      </c>
    </row>
    <row r="24" spans="1:7" ht="16.5" customHeight="1">
      <c r="A24" s="384">
        <f t="shared" si="0"/>
        <v>16</v>
      </c>
      <c r="B24" s="1129" t="s">
        <v>153</v>
      </c>
      <c r="C24" s="1129"/>
      <c r="D24" s="387">
        <v>11145</v>
      </c>
      <c r="F24" s="294"/>
      <c r="G24" s="294"/>
    </row>
    <row r="25" spans="1:4" ht="21" customHeight="1">
      <c r="A25" s="384">
        <f t="shared" si="0"/>
        <v>17</v>
      </c>
      <c r="B25" s="1128" t="s">
        <v>224</v>
      </c>
      <c r="C25" s="1128"/>
      <c r="D25" s="396">
        <v>33126</v>
      </c>
    </row>
    <row r="26" spans="1:4" ht="22.5" customHeight="1">
      <c r="A26" s="384">
        <f t="shared" si="0"/>
        <v>18</v>
      </c>
      <c r="B26" s="1127" t="s">
        <v>289</v>
      </c>
      <c r="C26" s="1127"/>
      <c r="D26" s="386">
        <v>6892</v>
      </c>
    </row>
    <row r="27" spans="1:4" ht="22.5" customHeight="1">
      <c r="A27" s="384">
        <f t="shared" si="0"/>
        <v>19</v>
      </c>
      <c r="B27" s="1130" t="s">
        <v>290</v>
      </c>
      <c r="C27" s="1131"/>
      <c r="D27" s="386">
        <v>19351</v>
      </c>
    </row>
    <row r="28" spans="1:4" ht="16.5" customHeight="1">
      <c r="A28" s="384">
        <f t="shared" si="0"/>
        <v>20</v>
      </c>
      <c r="B28" s="1124" t="s">
        <v>302</v>
      </c>
      <c r="C28" s="1124"/>
      <c r="D28" s="386">
        <v>2208</v>
      </c>
    </row>
    <row r="29" spans="1:4" ht="16.5" customHeight="1" thickBot="1">
      <c r="A29" s="395">
        <f t="shared" si="0"/>
        <v>21</v>
      </c>
      <c r="B29" s="1124" t="s">
        <v>79</v>
      </c>
      <c r="C29" s="1124"/>
      <c r="D29" s="386">
        <v>6936</v>
      </c>
    </row>
    <row r="30" spans="1:4" ht="32.25" customHeight="1" thickBot="1">
      <c r="A30" s="394">
        <f t="shared" si="0"/>
        <v>22</v>
      </c>
      <c r="B30" s="1123" t="s">
        <v>80</v>
      </c>
      <c r="C30" s="1123"/>
      <c r="D30" s="376">
        <f>SUM(D9:D29)</f>
        <v>294158</v>
      </c>
    </row>
    <row r="33" ht="12.75">
      <c r="B33" s="157"/>
    </row>
  </sheetData>
  <sheetProtection/>
  <mergeCells count="27">
    <mergeCell ref="B16:C16"/>
    <mergeCell ref="B17:C17"/>
    <mergeCell ref="B18:C18"/>
    <mergeCell ref="A4:D4"/>
    <mergeCell ref="C2:D2"/>
    <mergeCell ref="A5:D5"/>
    <mergeCell ref="B10:C10"/>
    <mergeCell ref="B11:C11"/>
    <mergeCell ref="B12:C12"/>
    <mergeCell ref="B13:C13"/>
    <mergeCell ref="B29:C29"/>
    <mergeCell ref="B28:C28"/>
    <mergeCell ref="B26:C26"/>
    <mergeCell ref="B20:C20"/>
    <mergeCell ref="B25:C25"/>
    <mergeCell ref="B24:C24"/>
    <mergeCell ref="B27:C27"/>
    <mergeCell ref="A6:D6"/>
    <mergeCell ref="B8:C8"/>
    <mergeCell ref="B19:C19"/>
    <mergeCell ref="B30:C30"/>
    <mergeCell ref="B21:C21"/>
    <mergeCell ref="B22:C22"/>
    <mergeCell ref="B23:C23"/>
    <mergeCell ref="B9:C9"/>
    <mergeCell ref="B14:C14"/>
    <mergeCell ref="B15:C1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r:id="rId1"/>
  <headerFooter alignWithMargins="0">
    <oddFooter>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6">
      <selection activeCell="D34" sqref="D34"/>
    </sheetView>
  </sheetViews>
  <sheetFormatPr defaultColWidth="9.140625" defaultRowHeight="12.75"/>
  <cols>
    <col min="1" max="1" width="40.00390625" style="38" customWidth="1"/>
    <col min="2" max="4" width="17.00390625" style="38" customWidth="1"/>
    <col min="5" max="8" width="9.140625" style="38" customWidth="1"/>
    <col min="9" max="9" width="17.7109375" style="38" customWidth="1"/>
    <col min="10" max="10" width="9.140625" style="38" customWidth="1"/>
    <col min="11" max="11" width="13.28125" style="38" bestFit="1" customWidth="1"/>
    <col min="12" max="12" width="15.57421875" style="38" bestFit="1" customWidth="1"/>
    <col min="13" max="16384" width="9.140625" style="38" customWidth="1"/>
  </cols>
  <sheetData>
    <row r="1" ht="24.75" customHeight="1">
      <c r="D1" s="67" t="s">
        <v>114</v>
      </c>
    </row>
    <row r="2" spans="1:4" ht="20.25">
      <c r="A2" s="1135" t="s">
        <v>115</v>
      </c>
      <c r="B2" s="1136"/>
      <c r="C2" s="1136"/>
      <c r="D2" s="1136"/>
    </row>
    <row r="3" spans="1:4" ht="31.5" customHeight="1">
      <c r="A3" s="1147" t="s">
        <v>286</v>
      </c>
      <c r="B3" s="1147"/>
      <c r="C3" s="1147"/>
      <c r="D3" s="1147"/>
    </row>
    <row r="4" spans="1:4" ht="15.75">
      <c r="A4" s="1146" t="s">
        <v>692</v>
      </c>
      <c r="B4" s="1146"/>
      <c r="C4" s="1146"/>
      <c r="D4" s="1146"/>
    </row>
    <row r="5" spans="1:4" ht="19.5" thickBot="1">
      <c r="A5" s="297"/>
      <c r="D5" s="67" t="s">
        <v>14</v>
      </c>
    </row>
    <row r="6" spans="1:9" ht="13.5" thickTop="1">
      <c r="A6" s="1137" t="s">
        <v>116</v>
      </c>
      <c r="B6" s="1140" t="s">
        <v>117</v>
      </c>
      <c r="C6" s="1140" t="s">
        <v>118</v>
      </c>
      <c r="D6" s="1143" t="s">
        <v>119</v>
      </c>
      <c r="I6" s="298"/>
    </row>
    <row r="7" spans="1:4" ht="12.75">
      <c r="A7" s="1138"/>
      <c r="B7" s="1141"/>
      <c r="C7" s="1141"/>
      <c r="D7" s="1144"/>
    </row>
    <row r="8" spans="1:4" ht="13.5" thickBot="1">
      <c r="A8" s="1139"/>
      <c r="B8" s="1142"/>
      <c r="C8" s="1142"/>
      <c r="D8" s="1145"/>
    </row>
    <row r="9" spans="1:4" ht="33.75" customHeight="1" thickTop="1">
      <c r="A9" s="410" t="s">
        <v>364</v>
      </c>
      <c r="B9" s="411">
        <v>720</v>
      </c>
      <c r="C9" s="412">
        <f>B9*0.9</f>
        <v>648</v>
      </c>
      <c r="D9" s="299">
        <f>B9-C9</f>
        <v>72</v>
      </c>
    </row>
    <row r="10" spans="1:4" ht="50.25" customHeight="1">
      <c r="A10" s="372" t="s">
        <v>277</v>
      </c>
      <c r="B10" s="167">
        <v>1520</v>
      </c>
      <c r="C10" s="167">
        <f>B10*0.9</f>
        <v>1368</v>
      </c>
      <c r="D10" s="299">
        <f aca="true" t="shared" si="0" ref="D10:D22">B10-C10</f>
        <v>152</v>
      </c>
    </row>
    <row r="11" spans="1:4" ht="36" customHeight="1">
      <c r="A11" s="372" t="s">
        <v>278</v>
      </c>
      <c r="B11" s="167">
        <v>9600</v>
      </c>
      <c r="C11" s="167">
        <f>B11*0.8</f>
        <v>7680</v>
      </c>
      <c r="D11" s="299">
        <f t="shared" si="0"/>
        <v>1920</v>
      </c>
    </row>
    <row r="12" spans="1:4" ht="27" customHeight="1">
      <c r="A12" s="372" t="s">
        <v>279</v>
      </c>
      <c r="B12" s="167">
        <v>6000</v>
      </c>
      <c r="C12" s="167">
        <v>0</v>
      </c>
      <c r="D12" s="299">
        <f t="shared" si="0"/>
        <v>6000</v>
      </c>
    </row>
    <row r="13" spans="1:4" ht="22.5" customHeight="1">
      <c r="A13" s="372" t="s">
        <v>365</v>
      </c>
      <c r="B13" s="167">
        <v>6500</v>
      </c>
      <c r="C13" s="167">
        <f>B13*0.75</f>
        <v>4875</v>
      </c>
      <c r="D13" s="299">
        <f t="shared" si="0"/>
        <v>1625</v>
      </c>
    </row>
    <row r="14" spans="1:4" ht="24" customHeight="1">
      <c r="A14" s="372" t="s">
        <v>366</v>
      </c>
      <c r="B14" s="167">
        <v>10000</v>
      </c>
      <c r="C14" s="167">
        <f>B14*0.75</f>
        <v>7500</v>
      </c>
      <c r="D14" s="299">
        <f t="shared" si="0"/>
        <v>2500</v>
      </c>
    </row>
    <row r="15" spans="1:7" ht="19.5" customHeight="1">
      <c r="A15" s="372" t="s">
        <v>367</v>
      </c>
      <c r="B15" s="167">
        <v>100</v>
      </c>
      <c r="C15" s="167">
        <v>100</v>
      </c>
      <c r="D15" s="299">
        <f t="shared" si="0"/>
        <v>0</v>
      </c>
      <c r="G15" s="413"/>
    </row>
    <row r="16" spans="1:4" ht="30">
      <c r="A16" s="372" t="s">
        <v>280</v>
      </c>
      <c r="B16" s="167">
        <v>7000</v>
      </c>
      <c r="C16" s="167">
        <v>0</v>
      </c>
      <c r="D16" s="299">
        <f t="shared" si="0"/>
        <v>7000</v>
      </c>
    </row>
    <row r="17" spans="1:4" ht="21" customHeight="1">
      <c r="A17" s="372" t="s">
        <v>281</v>
      </c>
      <c r="B17" s="167">
        <v>500</v>
      </c>
      <c r="C17" s="167">
        <v>0</v>
      </c>
      <c r="D17" s="299">
        <f t="shared" si="0"/>
        <v>500</v>
      </c>
    </row>
    <row r="18" spans="1:4" ht="35.25" customHeight="1">
      <c r="A18" s="372" t="s">
        <v>282</v>
      </c>
      <c r="B18" s="167">
        <v>100</v>
      </c>
      <c r="C18" s="167">
        <v>0</v>
      </c>
      <c r="D18" s="299">
        <f t="shared" si="0"/>
        <v>100</v>
      </c>
    </row>
    <row r="19" spans="1:4" ht="26.25" customHeight="1">
      <c r="A19" s="372" t="s">
        <v>283</v>
      </c>
      <c r="B19" s="167">
        <v>1500</v>
      </c>
      <c r="C19" s="167">
        <v>0</v>
      </c>
      <c r="D19" s="299">
        <f t="shared" si="0"/>
        <v>1500</v>
      </c>
    </row>
    <row r="20" spans="1:4" ht="19.5" customHeight="1">
      <c r="A20" s="372" t="s">
        <v>284</v>
      </c>
      <c r="B20" s="167">
        <v>11000</v>
      </c>
      <c r="C20" s="167">
        <v>0</v>
      </c>
      <c r="D20" s="299">
        <f t="shared" si="0"/>
        <v>11000</v>
      </c>
    </row>
    <row r="21" spans="1:4" ht="21" customHeight="1">
      <c r="A21" s="372" t="s">
        <v>285</v>
      </c>
      <c r="B21" s="167">
        <v>400</v>
      </c>
      <c r="C21" s="167">
        <v>0</v>
      </c>
      <c r="D21" s="299">
        <f t="shared" si="0"/>
        <v>400</v>
      </c>
    </row>
    <row r="22" spans="1:4" ht="30.75" thickBot="1">
      <c r="A22" s="414" t="s">
        <v>368</v>
      </c>
      <c r="B22" s="167">
        <v>7500</v>
      </c>
      <c r="C22" s="167">
        <f>B22*0.9</f>
        <v>6750</v>
      </c>
      <c r="D22" s="299">
        <f t="shared" si="0"/>
        <v>750</v>
      </c>
    </row>
    <row r="23" spans="1:4" ht="30.75" customHeight="1" thickBot="1" thickTop="1">
      <c r="A23" s="415" t="s">
        <v>369</v>
      </c>
      <c r="B23" s="416"/>
      <c r="C23" s="417"/>
      <c r="D23" s="418"/>
    </row>
    <row r="24" spans="1:4" ht="31.5" customHeight="1" thickTop="1">
      <c r="A24" s="419" t="s">
        <v>370</v>
      </c>
      <c r="B24" s="420">
        <v>100</v>
      </c>
      <c r="C24" s="420">
        <v>100</v>
      </c>
      <c r="D24" s="421">
        <f>B24-C24</f>
        <v>0</v>
      </c>
    </row>
    <row r="25" spans="1:4" ht="31.5" customHeight="1">
      <c r="A25" s="422" t="s">
        <v>371</v>
      </c>
      <c r="B25" s="412">
        <v>3000</v>
      </c>
      <c r="C25" s="412">
        <f>B25</f>
        <v>3000</v>
      </c>
      <c r="D25" s="423">
        <f>B25-C25</f>
        <v>0</v>
      </c>
    </row>
    <row r="26" spans="1:4" ht="27.75" customHeight="1">
      <c r="A26" s="422" t="s">
        <v>372</v>
      </c>
      <c r="B26" s="167">
        <v>27608</v>
      </c>
      <c r="C26" s="167">
        <v>27608</v>
      </c>
      <c r="D26" s="423">
        <f>B26-C26</f>
        <v>0</v>
      </c>
    </row>
    <row r="27" spans="1:4" ht="27.75" customHeight="1" thickBot="1">
      <c r="A27" s="424" t="s">
        <v>373</v>
      </c>
      <c r="B27" s="425">
        <v>150</v>
      </c>
      <c r="C27" s="425">
        <v>150</v>
      </c>
      <c r="D27" s="426">
        <f>B27-C27</f>
        <v>0</v>
      </c>
    </row>
    <row r="28" spans="1:4" ht="33" customHeight="1" thickBot="1" thickTop="1">
      <c r="A28" s="373" t="s">
        <v>84</v>
      </c>
      <c r="B28" s="164">
        <f>SUM(B9:B27)</f>
        <v>93298</v>
      </c>
      <c r="C28" s="164">
        <f>SUM(C9:C27)</f>
        <v>59779</v>
      </c>
      <c r="D28" s="165">
        <f>SUM(D9:D27)</f>
        <v>33519</v>
      </c>
    </row>
    <row r="29" ht="13.5" thickTop="1"/>
    <row r="30" spans="1:3" ht="12.75">
      <c r="A30" s="278"/>
      <c r="C30" s="300"/>
    </row>
    <row r="31" ht="12.75">
      <c r="C31" s="218"/>
    </row>
    <row r="34" ht="12.75">
      <c r="A34" s="301"/>
    </row>
  </sheetData>
  <sheetProtection/>
  <mergeCells count="7">
    <mergeCell ref="A2:D2"/>
    <mergeCell ref="A6:A8"/>
    <mergeCell ref="B6:B8"/>
    <mergeCell ref="C6:C8"/>
    <mergeCell ref="D6:D8"/>
    <mergeCell ref="A4:D4"/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6" r:id="rId1"/>
  <headerFooter alignWithMargins="0">
    <oddFooter>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F25" sqref="F25:J25"/>
    </sheetView>
  </sheetViews>
  <sheetFormatPr defaultColWidth="9.140625" defaultRowHeight="12.75"/>
  <cols>
    <col min="1" max="1" width="37.8515625" style="78" customWidth="1"/>
    <col min="2" max="4" width="24.7109375" style="30" customWidth="1"/>
    <col min="5" max="16384" width="9.140625" style="30" customWidth="1"/>
  </cols>
  <sheetData>
    <row r="1" spans="3:4" ht="12.75" customHeight="1">
      <c r="C1" s="1151" t="s">
        <v>485</v>
      </c>
      <c r="D1" s="1151"/>
    </row>
    <row r="2" spans="1:4" ht="19.5">
      <c r="A2" s="1148" t="s">
        <v>86</v>
      </c>
      <c r="B2" s="1148"/>
      <c r="C2" s="1148"/>
      <c r="D2" s="1148"/>
    </row>
    <row r="3" spans="1:4" ht="15.75">
      <c r="A3" s="1149" t="s">
        <v>286</v>
      </c>
      <c r="B3" s="1149"/>
      <c r="C3" s="1149"/>
      <c r="D3" s="1149"/>
    </row>
    <row r="4" spans="1:4" ht="14.25">
      <c r="A4" s="1150" t="s">
        <v>694</v>
      </c>
      <c r="B4" s="1150"/>
      <c r="C4" s="1150"/>
      <c r="D4" s="1150"/>
    </row>
    <row r="5" ht="13.5" thickBot="1">
      <c r="D5" s="34" t="s">
        <v>14</v>
      </c>
    </row>
    <row r="6" spans="1:4" ht="24.75" customHeight="1">
      <c r="A6" s="340" t="s">
        <v>87</v>
      </c>
      <c r="B6" s="341" t="s">
        <v>88</v>
      </c>
      <c r="C6" s="341" t="s">
        <v>89</v>
      </c>
      <c r="D6" s="342" t="s">
        <v>11</v>
      </c>
    </row>
    <row r="7" spans="1:4" ht="18">
      <c r="A7" s="343" t="s">
        <v>90</v>
      </c>
      <c r="B7" s="348">
        <v>1100</v>
      </c>
      <c r="C7" s="349"/>
      <c r="D7" s="350">
        <f aca="true" t="shared" si="0" ref="D7:D19">SUM(B7+C7)</f>
        <v>1100</v>
      </c>
    </row>
    <row r="8" spans="1:6" ht="18">
      <c r="A8" s="344" t="s">
        <v>91</v>
      </c>
      <c r="B8" s="348">
        <v>14880</v>
      </c>
      <c r="C8" s="349"/>
      <c r="D8" s="350">
        <f t="shared" si="0"/>
        <v>14880</v>
      </c>
      <c r="F8" s="195"/>
    </row>
    <row r="9" spans="1:9" ht="18">
      <c r="A9" s="344" t="s">
        <v>92</v>
      </c>
      <c r="B9" s="348">
        <v>2000</v>
      </c>
      <c r="C9" s="349"/>
      <c r="D9" s="350">
        <f t="shared" si="0"/>
        <v>2000</v>
      </c>
      <c r="F9" s="195"/>
      <c r="I9" s="195"/>
    </row>
    <row r="10" spans="1:4" ht="30.75">
      <c r="A10" s="344" t="s">
        <v>142</v>
      </c>
      <c r="B10" s="348">
        <v>1500</v>
      </c>
      <c r="C10" s="349"/>
      <c r="D10" s="350">
        <f t="shared" si="0"/>
        <v>1500</v>
      </c>
    </row>
    <row r="11" spans="1:4" ht="17.25" customHeight="1">
      <c r="A11" s="344" t="s">
        <v>93</v>
      </c>
      <c r="B11" s="348">
        <v>1500</v>
      </c>
      <c r="C11" s="351"/>
      <c r="D11" s="350">
        <f t="shared" si="0"/>
        <v>1500</v>
      </c>
    </row>
    <row r="12" spans="1:4" ht="17.25" customHeight="1">
      <c r="A12" s="344" t="s">
        <v>293</v>
      </c>
      <c r="B12" s="348">
        <v>15125</v>
      </c>
      <c r="C12" s="351"/>
      <c r="D12" s="350">
        <f t="shared" si="0"/>
        <v>15125</v>
      </c>
    </row>
    <row r="13" spans="1:4" ht="18">
      <c r="A13" s="343" t="s">
        <v>94</v>
      </c>
      <c r="B13" s="348">
        <v>2000</v>
      </c>
      <c r="C13" s="351"/>
      <c r="D13" s="350">
        <f t="shared" si="0"/>
        <v>2000</v>
      </c>
    </row>
    <row r="14" spans="1:4" ht="18">
      <c r="A14" s="343" t="s">
        <v>226</v>
      </c>
      <c r="B14" s="348">
        <v>3000</v>
      </c>
      <c r="C14" s="351"/>
      <c r="D14" s="350">
        <f t="shared" si="0"/>
        <v>3000</v>
      </c>
    </row>
    <row r="15" spans="1:4" ht="18">
      <c r="A15" s="343" t="s">
        <v>95</v>
      </c>
      <c r="B15" s="348"/>
      <c r="C15" s="348">
        <v>9400</v>
      </c>
      <c r="D15" s="350">
        <f t="shared" si="0"/>
        <v>9400</v>
      </c>
    </row>
    <row r="16" spans="1:4" ht="18">
      <c r="A16" s="343" t="s">
        <v>235</v>
      </c>
      <c r="B16" s="348">
        <v>5000</v>
      </c>
      <c r="C16" s="348"/>
      <c r="D16" s="350">
        <f t="shared" si="0"/>
        <v>5000</v>
      </c>
    </row>
    <row r="17" spans="1:4" ht="18">
      <c r="A17" s="343" t="s">
        <v>96</v>
      </c>
      <c r="B17" s="351">
        <v>900</v>
      </c>
      <c r="C17" s="351"/>
      <c r="D17" s="350">
        <f t="shared" si="0"/>
        <v>900</v>
      </c>
    </row>
    <row r="18" spans="1:4" ht="18">
      <c r="A18" s="343" t="s">
        <v>97</v>
      </c>
      <c r="B18" s="351"/>
      <c r="C18" s="351">
        <v>1110</v>
      </c>
      <c r="D18" s="350">
        <f t="shared" si="0"/>
        <v>1110</v>
      </c>
    </row>
    <row r="19" spans="1:4" ht="23.25" customHeight="1" thickBot="1">
      <c r="A19" s="345" t="s">
        <v>84</v>
      </c>
      <c r="B19" s="352">
        <f>SUM(B7:B18)</f>
        <v>47005</v>
      </c>
      <c r="C19" s="352">
        <f>SUM(C7:C18)</f>
        <v>10510</v>
      </c>
      <c r="D19" s="353">
        <f t="shared" si="0"/>
        <v>57515</v>
      </c>
    </row>
    <row r="20" spans="1:4" ht="15">
      <c r="A20" s="315"/>
      <c r="B20" s="39"/>
      <c r="C20" s="39"/>
      <c r="D20" s="39"/>
    </row>
    <row r="21" spans="1:4" ht="14.25">
      <c r="A21" s="1152" t="s">
        <v>693</v>
      </c>
      <c r="B21" s="1152"/>
      <c r="C21" s="1152"/>
      <c r="D21" s="1152"/>
    </row>
    <row r="22" ht="13.5" thickBot="1">
      <c r="D22" s="34"/>
    </row>
    <row r="23" spans="1:4" ht="29.25" customHeight="1">
      <c r="A23" s="340" t="s">
        <v>550</v>
      </c>
      <c r="B23" s="341" t="s">
        <v>88</v>
      </c>
      <c r="C23" s="341" t="s">
        <v>98</v>
      </c>
      <c r="D23" s="342" t="s">
        <v>11</v>
      </c>
    </row>
    <row r="24" spans="1:6" ht="27.75" customHeight="1">
      <c r="A24" s="343" t="s">
        <v>175</v>
      </c>
      <c r="B24" s="351">
        <v>0</v>
      </c>
      <c r="C24" s="348">
        <v>1900</v>
      </c>
      <c r="D24" s="350">
        <f>SUM(B24:C24)</f>
        <v>1900</v>
      </c>
      <c r="F24" s="121"/>
    </row>
    <row r="25" spans="1:10" s="40" customFormat="1" ht="27" customHeight="1" thickBot="1">
      <c r="A25" s="346" t="s">
        <v>11</v>
      </c>
      <c r="B25" s="354">
        <f>SUM(B24:B24)</f>
        <v>0</v>
      </c>
      <c r="C25" s="354">
        <f>SUM(C24:C24)</f>
        <v>1900</v>
      </c>
      <c r="D25" s="355">
        <f>SUM(D24:D24)</f>
        <v>1900</v>
      </c>
      <c r="F25" s="937"/>
      <c r="G25" s="937"/>
      <c r="H25" s="937"/>
      <c r="I25" s="937"/>
      <c r="J25" s="938"/>
    </row>
    <row r="29" ht="12.75">
      <c r="A29" s="316"/>
    </row>
  </sheetData>
  <sheetProtection/>
  <mergeCells count="5">
    <mergeCell ref="A2:D2"/>
    <mergeCell ref="A3:D3"/>
    <mergeCell ref="A4:D4"/>
    <mergeCell ref="C1:D1"/>
    <mergeCell ref="A21:D2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7" r:id="rId1"/>
  <headerFooter alignWithMargins="0">
    <oddFooter>&amp;R&amp;D</oddFooter>
  </headerFooter>
  <colBreaks count="1" manualBreakCount="1">
    <brk id="9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9.00390625" style="531" customWidth="1"/>
    <col min="2" max="2" width="49.7109375" style="535" customWidth="1"/>
    <col min="3" max="7" width="14.7109375" style="531" customWidth="1"/>
    <col min="8" max="16384" width="9.140625" style="531" customWidth="1"/>
  </cols>
  <sheetData>
    <row r="1" spans="6:7" ht="15">
      <c r="F1" s="1153" t="s">
        <v>85</v>
      </c>
      <c r="G1" s="1153"/>
    </row>
    <row r="2" spans="1:7" ht="48.75" customHeight="1">
      <c r="A2" s="1154" t="s">
        <v>471</v>
      </c>
      <c r="B2" s="1154"/>
      <c r="C2" s="1154"/>
      <c r="D2" s="1154"/>
      <c r="E2" s="1154"/>
      <c r="F2" s="1154"/>
      <c r="G2" s="1154"/>
    </row>
    <row r="3" spans="1:8" ht="15.75" customHeight="1" thickBot="1">
      <c r="A3" s="532"/>
      <c r="B3" s="534"/>
      <c r="C3" s="532"/>
      <c r="D3" s="1155"/>
      <c r="E3" s="1155"/>
      <c r="F3" s="1156" t="s">
        <v>494</v>
      </c>
      <c r="G3" s="1156"/>
      <c r="H3" s="533"/>
    </row>
    <row r="4" spans="1:7" ht="63" customHeight="1">
      <c r="A4" s="1157" t="s">
        <v>127</v>
      </c>
      <c r="B4" s="1159" t="s">
        <v>466</v>
      </c>
      <c r="C4" s="1159" t="s">
        <v>467</v>
      </c>
      <c r="D4" s="1159"/>
      <c r="E4" s="1159"/>
      <c r="F4" s="1159"/>
      <c r="G4" s="1161" t="s">
        <v>468</v>
      </c>
    </row>
    <row r="5" spans="1:7" ht="32.25" thickBot="1">
      <c r="A5" s="1158"/>
      <c r="B5" s="1160"/>
      <c r="C5" s="586" t="s">
        <v>186</v>
      </c>
      <c r="D5" s="586" t="s">
        <v>227</v>
      </c>
      <c r="E5" s="586" t="s">
        <v>228</v>
      </c>
      <c r="F5" s="586" t="s">
        <v>469</v>
      </c>
      <c r="G5" s="1162"/>
    </row>
    <row r="6" spans="1:7" ht="16.5" thickBot="1">
      <c r="A6" s="587">
        <v>1</v>
      </c>
      <c r="B6" s="588">
        <v>2</v>
      </c>
      <c r="C6" s="589">
        <v>3</v>
      </c>
      <c r="D6" s="589">
        <v>4</v>
      </c>
      <c r="E6" s="589">
        <v>5</v>
      </c>
      <c r="F6" s="589">
        <v>6</v>
      </c>
      <c r="G6" s="590">
        <v>7</v>
      </c>
    </row>
    <row r="7" spans="1:7" ht="31.5">
      <c r="A7" s="591" t="s">
        <v>132</v>
      </c>
      <c r="B7" s="592" t="s">
        <v>162</v>
      </c>
      <c r="C7" s="593">
        <v>2725</v>
      </c>
      <c r="D7" s="594">
        <v>1363</v>
      </c>
      <c r="E7" s="594"/>
      <c r="F7" s="594"/>
      <c r="G7" s="595">
        <f>SUM(C7:F7)</f>
        <v>4088</v>
      </c>
    </row>
    <row r="8" spans="1:7" ht="27.75" customHeight="1">
      <c r="A8" s="596" t="s">
        <v>134</v>
      </c>
      <c r="B8" s="597" t="s">
        <v>163</v>
      </c>
      <c r="C8" s="593">
        <v>11001</v>
      </c>
      <c r="D8" s="593">
        <v>5500</v>
      </c>
      <c r="E8" s="593"/>
      <c r="F8" s="593"/>
      <c r="G8" s="598">
        <f>SUM(C8:F8)</f>
        <v>16501</v>
      </c>
    </row>
    <row r="9" spans="1:7" ht="31.5">
      <c r="A9" s="596" t="s">
        <v>55</v>
      </c>
      <c r="B9" s="597" t="s">
        <v>164</v>
      </c>
      <c r="C9" s="593">
        <v>11274</v>
      </c>
      <c r="D9" s="593">
        <v>5637</v>
      </c>
      <c r="E9" s="593"/>
      <c r="F9" s="593"/>
      <c r="G9" s="598">
        <f>SUM(C9:F9)</f>
        <v>16911</v>
      </c>
    </row>
    <row r="10" spans="1:7" ht="27" customHeight="1">
      <c r="A10" s="596" t="s">
        <v>56</v>
      </c>
      <c r="B10" s="597" t="s">
        <v>472</v>
      </c>
      <c r="C10" s="593">
        <v>15361</v>
      </c>
      <c r="D10" s="593">
        <v>15361</v>
      </c>
      <c r="E10" s="593">
        <v>15631</v>
      </c>
      <c r="F10" s="593">
        <v>30722</v>
      </c>
      <c r="G10" s="598">
        <f>SUM(C10:F10)</f>
        <v>77075</v>
      </c>
    </row>
    <row r="11" spans="1:7" ht="32.25" customHeight="1" thickBot="1">
      <c r="A11" s="599" t="s">
        <v>57</v>
      </c>
      <c r="B11" s="600" t="s">
        <v>157</v>
      </c>
      <c r="C11" s="601">
        <v>0</v>
      </c>
      <c r="D11" s="601">
        <v>105818</v>
      </c>
      <c r="E11" s="601">
        <v>105818</v>
      </c>
      <c r="F11" s="601">
        <v>1293239</v>
      </c>
      <c r="G11" s="598">
        <f>SUM(C11:F11)</f>
        <v>1504875</v>
      </c>
    </row>
    <row r="12" spans="1:7" ht="27" customHeight="1" thickBot="1">
      <c r="A12" s="587" t="s">
        <v>58</v>
      </c>
      <c r="B12" s="602" t="s">
        <v>470</v>
      </c>
      <c r="C12" s="603">
        <f>SUM(C7:C11)</f>
        <v>40361</v>
      </c>
      <c r="D12" s="603">
        <f>SUM(D7:D11)</f>
        <v>133679</v>
      </c>
      <c r="E12" s="603">
        <f>SUM(E7:E11)</f>
        <v>121449</v>
      </c>
      <c r="F12" s="603">
        <f>SUM(F7:F11)</f>
        <v>1323961</v>
      </c>
      <c r="G12" s="604">
        <f>SUM(G7:G11)</f>
        <v>1619450</v>
      </c>
    </row>
  </sheetData>
  <sheetProtection/>
  <mergeCells count="8">
    <mergeCell ref="F1:G1"/>
    <mergeCell ref="A2:G2"/>
    <mergeCell ref="D3:E3"/>
    <mergeCell ref="F3:G3"/>
    <mergeCell ref="A4:A5"/>
    <mergeCell ref="B4:B5"/>
    <mergeCell ref="C4:F4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"/>
  <sheetViews>
    <sheetView tabSelected="1" view="pageBreakPreview" zoomScale="60" zoomScalePageLayoutView="0" workbookViewId="0" topLeftCell="A1">
      <selection activeCell="B18" sqref="B18"/>
    </sheetView>
  </sheetViews>
  <sheetFormatPr defaultColWidth="9.140625" defaultRowHeight="12.75"/>
  <cols>
    <col min="1" max="1" width="8.140625" style="614" customWidth="1"/>
    <col min="2" max="2" width="64.00390625" style="614" customWidth="1"/>
    <col min="3" max="3" width="16.7109375" style="614" customWidth="1"/>
    <col min="4" max="16384" width="9.140625" style="614" customWidth="1"/>
  </cols>
  <sheetData>
    <row r="1" ht="15">
      <c r="C1" s="615" t="s">
        <v>497</v>
      </c>
    </row>
    <row r="2" spans="1:3" ht="47.25" customHeight="1">
      <c r="A2" s="1163" t="s">
        <v>495</v>
      </c>
      <c r="B2" s="1163"/>
      <c r="C2" s="1163"/>
    </row>
    <row r="3" spans="1:4" ht="15.75" customHeight="1" thickBot="1">
      <c r="A3" s="532"/>
      <c r="B3" s="532"/>
      <c r="C3" s="616" t="s">
        <v>494</v>
      </c>
      <c r="D3" s="617"/>
    </row>
    <row r="4" spans="1:3" ht="44.25" customHeight="1" thickBot="1">
      <c r="A4" s="605" t="s">
        <v>127</v>
      </c>
      <c r="B4" s="606" t="s">
        <v>486</v>
      </c>
      <c r="C4" s="607" t="s">
        <v>487</v>
      </c>
    </row>
    <row r="5" spans="1:3" ht="26.25" customHeight="1" thickBot="1">
      <c r="A5" s="608">
        <v>1</v>
      </c>
      <c r="B5" s="609">
        <v>2</v>
      </c>
      <c r="C5" s="610">
        <v>3</v>
      </c>
    </row>
    <row r="6" spans="1:3" ht="26.25" customHeight="1">
      <c r="A6" s="611" t="s">
        <v>132</v>
      </c>
      <c r="B6" s="618" t="s">
        <v>141</v>
      </c>
      <c r="C6" s="619">
        <v>350000</v>
      </c>
    </row>
    <row r="7" spans="1:3" ht="26.25" customHeight="1">
      <c r="A7" s="612" t="s">
        <v>134</v>
      </c>
      <c r="B7" s="620" t="s">
        <v>488</v>
      </c>
      <c r="C7" s="621">
        <v>0</v>
      </c>
    </row>
    <row r="8" spans="1:3" ht="26.25" customHeight="1">
      <c r="A8" s="612" t="s">
        <v>55</v>
      </c>
      <c r="B8" s="620" t="s">
        <v>489</v>
      </c>
      <c r="C8" s="621">
        <v>3500</v>
      </c>
    </row>
    <row r="9" spans="1:3" ht="33" customHeight="1">
      <c r="A9" s="612" t="s">
        <v>56</v>
      </c>
      <c r="B9" s="622" t="s">
        <v>490</v>
      </c>
      <c r="C9" s="621">
        <v>11193</v>
      </c>
    </row>
    <row r="10" spans="1:3" ht="26.25" customHeight="1">
      <c r="A10" s="613" t="s">
        <v>57</v>
      </c>
      <c r="B10" s="623" t="s">
        <v>491</v>
      </c>
      <c r="C10" s="624">
        <v>0</v>
      </c>
    </row>
    <row r="11" spans="1:3" ht="26.25" customHeight="1">
      <c r="A11" s="612" t="s">
        <v>58</v>
      </c>
      <c r="B11" s="620" t="s">
        <v>492</v>
      </c>
      <c r="C11" s="621">
        <v>0</v>
      </c>
    </row>
    <row r="12" spans="1:3" ht="26.25" customHeight="1" thickBot="1">
      <c r="A12" s="613" t="s">
        <v>59</v>
      </c>
      <c r="B12" s="623" t="s">
        <v>493</v>
      </c>
      <c r="C12" s="624">
        <v>0</v>
      </c>
    </row>
    <row r="13" spans="1:3" ht="26.25" customHeight="1" thickBot="1">
      <c r="A13" s="1164" t="s">
        <v>498</v>
      </c>
      <c r="B13" s="1165"/>
      <c r="C13" s="625">
        <f>SUM(C6:C12)</f>
        <v>364693</v>
      </c>
    </row>
    <row r="14" spans="1:3" ht="23.25" customHeight="1">
      <c r="A14" s="1166"/>
      <c r="B14" s="1166"/>
      <c r="C14" s="1166"/>
    </row>
  </sheetData>
  <sheetProtection/>
  <mergeCells count="3">
    <mergeCell ref="A2:C2"/>
    <mergeCell ref="A13:B13"/>
    <mergeCell ref="A14:C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5" sqref="E15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167" t="s">
        <v>496</v>
      </c>
      <c r="F1" s="1167"/>
    </row>
    <row r="2" spans="1:6" ht="17.25">
      <c r="A2" s="1168" t="s">
        <v>123</v>
      </c>
      <c r="B2" s="1168"/>
      <c r="C2" s="1168"/>
      <c r="D2" s="1168"/>
      <c r="E2" s="1168"/>
      <c r="F2" s="1168"/>
    </row>
    <row r="3" spans="1:6" ht="14.25">
      <c r="A3" s="1169" t="s">
        <v>124</v>
      </c>
      <c r="B3" s="1169"/>
      <c r="C3" s="1169"/>
      <c r="D3" s="1169"/>
      <c r="E3" s="1169"/>
      <c r="F3" s="1169"/>
    </row>
    <row r="4" spans="1:6" ht="33.75" customHeight="1">
      <c r="A4" s="80"/>
      <c r="B4" s="80"/>
      <c r="C4" s="80"/>
      <c r="D4" s="80"/>
      <c r="E4" s="80"/>
      <c r="F4" s="80"/>
    </row>
    <row r="5" spans="1:6" ht="15.75">
      <c r="A5" s="81" t="s">
        <v>125</v>
      </c>
      <c r="B5" s="82"/>
      <c r="C5" s="82"/>
      <c r="D5" s="82"/>
      <c r="E5" s="82"/>
      <c r="F5" s="82"/>
    </row>
    <row r="6" spans="1:6" ht="15.75">
      <c r="A6" s="82"/>
      <c r="B6" s="82"/>
      <c r="C6" s="82"/>
      <c r="D6" s="82"/>
      <c r="E6" s="82"/>
      <c r="F6" s="82"/>
    </row>
    <row r="7" spans="1:6" ht="15.75">
      <c r="A7" s="81" t="s">
        <v>126</v>
      </c>
      <c r="B7" s="82"/>
      <c r="C7" s="82"/>
      <c r="D7" s="82"/>
      <c r="E7" s="82"/>
      <c r="F7" s="82"/>
    </row>
    <row r="8" spans="1:6" ht="15.75">
      <c r="A8" s="81"/>
      <c r="B8" s="82"/>
      <c r="C8" s="82"/>
      <c r="D8" s="82"/>
      <c r="E8" s="82"/>
      <c r="F8" s="82"/>
    </row>
    <row r="9" spans="1:6" ht="15">
      <c r="A9" s="356" t="s">
        <v>245</v>
      </c>
      <c r="B9" s="357"/>
      <c r="C9" s="357"/>
      <c r="D9" s="357"/>
      <c r="E9" s="357"/>
      <c r="F9" s="83"/>
    </row>
    <row r="10" spans="1:6" ht="15">
      <c r="A10" s="356"/>
      <c r="B10" s="357"/>
      <c r="C10" s="357"/>
      <c r="D10" s="357"/>
      <c r="E10" s="357"/>
      <c r="F10" s="83"/>
    </row>
    <row r="11" spans="1:5" ht="15">
      <c r="A11" s="356" t="s">
        <v>246</v>
      </c>
      <c r="B11" s="357"/>
      <c r="C11" s="357"/>
      <c r="D11" s="357"/>
      <c r="E11" s="357"/>
    </row>
    <row r="12" ht="13.5" thickBot="1"/>
    <row r="13" spans="1:6" ht="39" thickBot="1">
      <c r="A13" s="84" t="s">
        <v>127</v>
      </c>
      <c r="B13" s="85" t="s">
        <v>128</v>
      </c>
      <c r="C13" s="86" t="s">
        <v>129</v>
      </c>
      <c r="D13" s="86" t="s">
        <v>130</v>
      </c>
      <c r="E13" s="86" t="s">
        <v>131</v>
      </c>
      <c r="F13" s="87" t="s">
        <v>84</v>
      </c>
    </row>
    <row r="14" spans="1:6" ht="24.75" customHeight="1">
      <c r="A14" s="88" t="s">
        <v>132</v>
      </c>
      <c r="B14" s="89" t="s">
        <v>133</v>
      </c>
      <c r="C14" s="90"/>
      <c r="D14" s="90"/>
      <c r="E14" s="90"/>
      <c r="F14" s="91">
        <f>SUM(C14:E14)</f>
        <v>0</v>
      </c>
    </row>
    <row r="15" spans="1:6" ht="25.5">
      <c r="A15" s="92" t="s">
        <v>134</v>
      </c>
      <c r="B15" s="93" t="s">
        <v>135</v>
      </c>
      <c r="C15" s="94"/>
      <c r="D15" s="94"/>
      <c r="E15" s="94"/>
      <c r="F15" s="95">
        <f aca="true" t="shared" si="0" ref="F15:F20">SUM(C15:E15)</f>
        <v>0</v>
      </c>
    </row>
    <row r="16" spans="1:6" ht="25.5">
      <c r="A16" s="92" t="s">
        <v>55</v>
      </c>
      <c r="B16" s="93" t="s">
        <v>136</v>
      </c>
      <c r="C16" s="94"/>
      <c r="D16" s="94"/>
      <c r="E16" s="94"/>
      <c r="F16" s="95">
        <f t="shared" si="0"/>
        <v>0</v>
      </c>
    </row>
    <row r="17" spans="1:6" ht="21" customHeight="1">
      <c r="A17" s="92" t="s">
        <v>56</v>
      </c>
      <c r="B17" s="93" t="s">
        <v>137</v>
      </c>
      <c r="C17" s="94"/>
      <c r="D17" s="94"/>
      <c r="E17" s="94"/>
      <c r="F17" s="95">
        <f t="shared" si="0"/>
        <v>0</v>
      </c>
    </row>
    <row r="18" spans="1:6" ht="40.5" customHeight="1">
      <c r="A18" s="92" t="s">
        <v>57</v>
      </c>
      <c r="B18" s="93" t="s">
        <v>138</v>
      </c>
      <c r="C18" s="94"/>
      <c r="D18" s="94"/>
      <c r="E18" s="94"/>
      <c r="F18" s="95">
        <f t="shared" si="0"/>
        <v>0</v>
      </c>
    </row>
    <row r="19" spans="1:6" ht="21.75" customHeight="1" thickBot="1">
      <c r="A19" s="96" t="s">
        <v>58</v>
      </c>
      <c r="B19" s="97" t="s">
        <v>139</v>
      </c>
      <c r="C19" s="98"/>
      <c r="D19" s="98"/>
      <c r="E19" s="98"/>
      <c r="F19" s="99">
        <f t="shared" si="0"/>
        <v>0</v>
      </c>
    </row>
    <row r="20" spans="1:6" ht="21.75" customHeight="1" thickBot="1">
      <c r="A20" s="100" t="s">
        <v>59</v>
      </c>
      <c r="B20" s="101" t="s">
        <v>84</v>
      </c>
      <c r="C20" s="102">
        <f>SUM(C14:C19)</f>
        <v>0</v>
      </c>
      <c r="D20" s="102">
        <f>SUM(D14:D19)</f>
        <v>0</v>
      </c>
      <c r="E20" s="102">
        <f>SUM(E14:E19)</f>
        <v>0</v>
      </c>
      <c r="F20" s="103">
        <f t="shared" si="0"/>
        <v>0</v>
      </c>
    </row>
    <row r="21" spans="1:6" ht="12.75">
      <c r="A21" s="83"/>
      <c r="B21" s="83"/>
      <c r="C21" s="83"/>
      <c r="D21" s="83"/>
      <c r="E21" s="83"/>
      <c r="F21" s="83"/>
    </row>
    <row r="22" spans="1:6" ht="12.75">
      <c r="A22" s="83"/>
      <c r="B22" s="83"/>
      <c r="C22" s="83"/>
      <c r="D22" s="83"/>
      <c r="E22" s="83"/>
      <c r="F22" s="83"/>
    </row>
    <row r="23" spans="1:6" ht="12.75">
      <c r="A23" s="83"/>
      <c r="B23" s="83"/>
      <c r="C23" s="83"/>
      <c r="D23" s="83"/>
      <c r="E23" s="83"/>
      <c r="F23" s="83"/>
    </row>
    <row r="24" spans="1:6" ht="15.75">
      <c r="A24" s="82" t="s">
        <v>441</v>
      </c>
      <c r="B24" s="83"/>
      <c r="C24" s="83"/>
      <c r="D24" s="83"/>
      <c r="E24" s="83"/>
      <c r="F24" s="83"/>
    </row>
    <row r="25" spans="1:6" ht="12.75">
      <c r="A25" s="83"/>
      <c r="B25" s="83"/>
      <c r="C25" s="83"/>
      <c r="D25" s="83"/>
      <c r="E25" s="83"/>
      <c r="F25" s="83"/>
    </row>
    <row r="26" spans="1:6" ht="12.75">
      <c r="A26" s="83"/>
      <c r="B26" s="83"/>
      <c r="C26" s="83"/>
      <c r="D26" s="83"/>
      <c r="E26" s="83"/>
      <c r="F26" s="83"/>
    </row>
    <row r="29" spans="3:5" ht="13.5">
      <c r="C29" s="104"/>
      <c r="D29" s="105" t="s">
        <v>140</v>
      </c>
      <c r="E29" s="104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55.57421875" style="110" customWidth="1"/>
    <col min="2" max="2" width="27.7109375" style="110" customWidth="1"/>
    <col min="3" max="3" width="10.28125" style="22" customWidth="1"/>
    <col min="4" max="4" width="26.8515625" style="0" customWidth="1"/>
    <col min="5" max="5" width="12.00390625" style="0" customWidth="1"/>
  </cols>
  <sheetData>
    <row r="1" spans="4:5" ht="12.75">
      <c r="D1" s="1188" t="s">
        <v>122</v>
      </c>
      <c r="E1" s="1188"/>
    </row>
    <row r="2" spans="1:5" ht="26.25" customHeight="1">
      <c r="A2" s="1192" t="s">
        <v>436</v>
      </c>
      <c r="B2" s="1192"/>
      <c r="C2" s="1192"/>
      <c r="D2" s="1192"/>
      <c r="E2" s="1192"/>
    </row>
    <row r="3" spans="1:5" ht="21" customHeight="1">
      <c r="A3" s="1189" t="s">
        <v>143</v>
      </c>
      <c r="B3" s="1189"/>
      <c r="C3" s="1189"/>
      <c r="D3" s="1189"/>
      <c r="E3" s="1189"/>
    </row>
    <row r="4" ht="32.25" customHeight="1" thickBot="1">
      <c r="E4" s="320" t="s">
        <v>33</v>
      </c>
    </row>
    <row r="5" spans="1:5" s="111" customFormat="1" ht="13.5" thickBot="1">
      <c r="A5" s="172" t="s">
        <v>23</v>
      </c>
      <c r="B5" s="1193" t="s">
        <v>144</v>
      </c>
      <c r="C5" s="1194"/>
      <c r="D5" s="1194" t="s">
        <v>145</v>
      </c>
      <c r="E5" s="1195"/>
    </row>
    <row r="6" spans="1:5" ht="21.75" customHeight="1">
      <c r="A6" s="25" t="s">
        <v>146</v>
      </c>
      <c r="B6" s="173" t="s">
        <v>147</v>
      </c>
      <c r="C6" s="174">
        <v>45612</v>
      </c>
      <c r="D6" s="175" t="s">
        <v>155</v>
      </c>
      <c r="E6" s="176"/>
    </row>
    <row r="7" spans="1:5" s="75" customFormat="1" ht="22.5" customHeight="1">
      <c r="A7" s="1177" t="s">
        <v>148</v>
      </c>
      <c r="B7" s="322" t="s">
        <v>216</v>
      </c>
      <c r="C7" s="180"/>
      <c r="D7" s="323"/>
      <c r="E7" s="324"/>
    </row>
    <row r="8" spans="1:5" s="75" customFormat="1" ht="21.75" customHeight="1" thickBot="1">
      <c r="A8" s="1179"/>
      <c r="B8" s="325" t="s">
        <v>149</v>
      </c>
      <c r="C8" s="182">
        <f>SUM(C6:C7)</f>
        <v>45612</v>
      </c>
      <c r="D8" s="183" t="s">
        <v>150</v>
      </c>
      <c r="E8" s="184">
        <f>SUM(E6:E7)</f>
        <v>0</v>
      </c>
    </row>
    <row r="9" spans="1:5" ht="12.75">
      <c r="A9" s="114"/>
      <c r="B9" s="114"/>
      <c r="C9" s="116"/>
      <c r="D9" s="115"/>
      <c r="E9" s="66"/>
    </row>
    <row r="10" ht="13.5" thickBot="1"/>
    <row r="11" spans="1:5" ht="21" customHeight="1">
      <c r="A11" s="177" t="s">
        <v>151</v>
      </c>
      <c r="B11" s="127" t="s">
        <v>147</v>
      </c>
      <c r="C11" s="128">
        <v>78331</v>
      </c>
      <c r="D11" s="129" t="s">
        <v>155</v>
      </c>
      <c r="E11" s="117">
        <v>98228</v>
      </c>
    </row>
    <row r="12" spans="1:5" ht="17.25" customHeight="1">
      <c r="A12" s="1180" t="s">
        <v>152</v>
      </c>
      <c r="B12" s="268" t="s">
        <v>216</v>
      </c>
      <c r="C12" s="106">
        <f>E11-C11</f>
        <v>19897</v>
      </c>
      <c r="D12" s="79" t="s">
        <v>236</v>
      </c>
      <c r="E12" s="326"/>
    </row>
    <row r="13" spans="1:5" ht="19.5" customHeight="1" thickBot="1">
      <c r="A13" s="1181"/>
      <c r="B13" s="126" t="s">
        <v>149</v>
      </c>
      <c r="C13" s="112">
        <f>SUM(C11:C12)</f>
        <v>98228</v>
      </c>
      <c r="D13" s="113" t="s">
        <v>150</v>
      </c>
      <c r="E13" s="19">
        <f>SUM(E11:E12)</f>
        <v>98228</v>
      </c>
    </row>
    <row r="14" spans="2:5" ht="12.75">
      <c r="B14" s="114"/>
      <c r="C14" s="116"/>
      <c r="D14" s="115"/>
      <c r="E14" s="66"/>
    </row>
    <row r="15" ht="13.5" thickBot="1"/>
    <row r="16" spans="1:5" ht="18" customHeight="1">
      <c r="A16" s="178" t="s">
        <v>239</v>
      </c>
      <c r="B16" s="127" t="s">
        <v>147</v>
      </c>
      <c r="C16" s="128">
        <v>982</v>
      </c>
      <c r="D16" s="129" t="s">
        <v>155</v>
      </c>
      <c r="E16" s="117">
        <v>0</v>
      </c>
    </row>
    <row r="17" spans="1:5" ht="12.75">
      <c r="A17" s="1190" t="s">
        <v>240</v>
      </c>
      <c r="B17" s="187"/>
      <c r="C17" s="188"/>
      <c r="D17" s="189"/>
      <c r="E17" s="190"/>
    </row>
    <row r="18" spans="1:5" ht="33.75" customHeight="1" thickBot="1">
      <c r="A18" s="1191"/>
      <c r="B18" s="191" t="s">
        <v>149</v>
      </c>
      <c r="C18" s="192">
        <f>SUM(C16:C17)</f>
        <v>982</v>
      </c>
      <c r="D18" s="193" t="s">
        <v>150</v>
      </c>
      <c r="E18" s="194">
        <f>SUM(E16:E17)</f>
        <v>0</v>
      </c>
    </row>
    <row r="19" ht="12.75">
      <c r="A19" s="130"/>
    </row>
    <row r="20" ht="13.5" thickBot="1"/>
    <row r="21" spans="1:6" ht="20.25" customHeight="1">
      <c r="A21" s="178" t="s">
        <v>241</v>
      </c>
      <c r="B21" s="127" t="s">
        <v>147</v>
      </c>
      <c r="C21" s="128">
        <v>102102</v>
      </c>
      <c r="D21" s="129" t="s">
        <v>155</v>
      </c>
      <c r="E21" s="117">
        <v>130771</v>
      </c>
      <c r="F21" s="125"/>
    </row>
    <row r="22" spans="1:5" ht="18" customHeight="1">
      <c r="A22" s="1177" t="s">
        <v>242</v>
      </c>
      <c r="B22" s="269" t="s">
        <v>217</v>
      </c>
      <c r="C22" s="270">
        <f>E21-C21</f>
        <v>28669</v>
      </c>
      <c r="D22" s="271"/>
      <c r="E22" s="272"/>
    </row>
    <row r="23" spans="1:5" ht="18.75" customHeight="1" thickBot="1">
      <c r="A23" s="1179"/>
      <c r="B23" s="126" t="s">
        <v>149</v>
      </c>
      <c r="C23" s="112">
        <f>SUM(C21:C22)</f>
        <v>130771</v>
      </c>
      <c r="D23" s="113" t="s">
        <v>150</v>
      </c>
      <c r="E23" s="19">
        <f>SUM(E21:E21)</f>
        <v>130771</v>
      </c>
    </row>
    <row r="24" spans="1:5" ht="12" customHeight="1">
      <c r="A24" s="185"/>
      <c r="B24" s="114"/>
      <c r="C24" s="116"/>
      <c r="D24" s="115"/>
      <c r="E24" s="66"/>
    </row>
    <row r="25" ht="13.5" thickBot="1"/>
    <row r="26" spans="1:6" s="75" customFormat="1" ht="21.75" customHeight="1">
      <c r="A26" s="178" t="s">
        <v>237</v>
      </c>
      <c r="B26" s="327" t="s">
        <v>65</v>
      </c>
      <c r="C26" s="328">
        <v>15107</v>
      </c>
      <c r="D26" s="329" t="s">
        <v>155</v>
      </c>
      <c r="E26" s="330"/>
      <c r="F26" s="290"/>
    </row>
    <row r="27" spans="1:5" ht="29.25" customHeight="1">
      <c r="A27" s="1177" t="s">
        <v>238</v>
      </c>
      <c r="B27" s="269" t="s">
        <v>244</v>
      </c>
      <c r="C27" s="270"/>
      <c r="D27" s="271"/>
      <c r="E27" s="272"/>
    </row>
    <row r="28" spans="1:5" ht="18" customHeight="1" thickBot="1">
      <c r="A28" s="1179"/>
      <c r="B28" s="126" t="s">
        <v>149</v>
      </c>
      <c r="C28" s="112">
        <f>SUM(C26:C27)</f>
        <v>15107</v>
      </c>
      <c r="D28" s="113" t="s">
        <v>150</v>
      </c>
      <c r="E28" s="19">
        <f>SUM(E26:E26)</f>
        <v>0</v>
      </c>
    </row>
    <row r="29" spans="1:5" ht="18" customHeight="1">
      <c r="A29" s="185"/>
      <c r="B29" s="114"/>
      <c r="C29" s="116"/>
      <c r="D29" s="115"/>
      <c r="E29" s="66"/>
    </row>
    <row r="30" ht="13.5" thickBot="1"/>
    <row r="31" spans="1:5" ht="12.75">
      <c r="A31" s="178" t="s">
        <v>437</v>
      </c>
      <c r="B31" s="477" t="s">
        <v>147</v>
      </c>
      <c r="C31" s="478">
        <v>500160</v>
      </c>
      <c r="D31" s="479" t="s">
        <v>155</v>
      </c>
      <c r="E31" s="480">
        <v>601101</v>
      </c>
    </row>
    <row r="32" spans="1:5" ht="12.75">
      <c r="A32" s="1177" t="s">
        <v>438</v>
      </c>
      <c r="B32" s="1182" t="s">
        <v>217</v>
      </c>
      <c r="C32" s="1184">
        <f>E34-C31</f>
        <v>100941</v>
      </c>
      <c r="D32" s="1186"/>
      <c r="E32" s="1175"/>
    </row>
    <row r="33" spans="1:5" ht="12.75">
      <c r="A33" s="1178"/>
      <c r="B33" s="1183"/>
      <c r="C33" s="1185"/>
      <c r="D33" s="1187"/>
      <c r="E33" s="1176"/>
    </row>
    <row r="34" spans="1:5" ht="13.5" thickBot="1">
      <c r="A34" s="1179"/>
      <c r="B34" s="181" t="s">
        <v>149</v>
      </c>
      <c r="C34" s="112">
        <f>SUM(C31:C32)</f>
        <v>601101</v>
      </c>
      <c r="D34" s="113" t="s">
        <v>150</v>
      </c>
      <c r="E34" s="19">
        <f>SUM(E31:E32)</f>
        <v>601101</v>
      </c>
    </row>
    <row r="35" spans="1:5" ht="12.75">
      <c r="A35" s="185"/>
      <c r="B35" s="186"/>
      <c r="C35" s="116"/>
      <c r="D35" s="115"/>
      <c r="E35" s="66"/>
    </row>
    <row r="36" ht="13.5" thickBot="1"/>
    <row r="37" spans="1:5" ht="12.75">
      <c r="A37" s="481" t="s">
        <v>439</v>
      </c>
      <c r="B37" s="327" t="s">
        <v>65</v>
      </c>
      <c r="C37" s="482">
        <v>537908</v>
      </c>
      <c r="D37" s="329" t="s">
        <v>155</v>
      </c>
      <c r="E37" s="483">
        <v>625942</v>
      </c>
    </row>
    <row r="38" spans="1:5" ht="12.75">
      <c r="A38" s="1177" t="s">
        <v>440</v>
      </c>
      <c r="B38" s="308" t="s">
        <v>156</v>
      </c>
      <c r="C38" s="484">
        <v>65601</v>
      </c>
      <c r="D38" s="485"/>
      <c r="E38" s="486"/>
    </row>
    <row r="39" spans="1:5" ht="12.75">
      <c r="A39" s="1178"/>
      <c r="B39" s="269" t="s">
        <v>244</v>
      </c>
      <c r="C39" s="270">
        <f>E37-C37-C38</f>
        <v>22433</v>
      </c>
      <c r="D39" s="271"/>
      <c r="E39" s="272"/>
    </row>
    <row r="40" spans="1:5" ht="13.5" thickBot="1">
      <c r="A40" s="1179"/>
      <c r="B40" s="126" t="s">
        <v>149</v>
      </c>
      <c r="C40" s="112">
        <f>SUM(C37:C39)</f>
        <v>625942</v>
      </c>
      <c r="D40" s="113" t="s">
        <v>150</v>
      </c>
      <c r="E40" s="19">
        <f>SUM(E37:E37)</f>
        <v>625942</v>
      </c>
    </row>
    <row r="42" spans="1:5" ht="15">
      <c r="A42" s="1170" t="s">
        <v>700</v>
      </c>
      <c r="B42" s="1170"/>
      <c r="C42" s="1170"/>
      <c r="D42" s="1170"/>
      <c r="E42" s="1170"/>
    </row>
    <row r="43" spans="1:3" ht="13.5" thickBot="1">
      <c r="A43"/>
      <c r="B43"/>
      <c r="C43"/>
    </row>
    <row r="44" spans="1:5" s="75" customFormat="1" ht="27.75" customHeight="1">
      <c r="A44" s="627" t="s">
        <v>499</v>
      </c>
      <c r="B44" s="628" t="s">
        <v>147</v>
      </c>
      <c r="C44" s="629">
        <v>48870</v>
      </c>
      <c r="D44" s="628" t="s">
        <v>155</v>
      </c>
      <c r="E44" s="630">
        <v>25502</v>
      </c>
    </row>
    <row r="45" spans="1:5" ht="12.75">
      <c r="A45" s="1171" t="s">
        <v>500</v>
      </c>
      <c r="B45" s="631" t="s">
        <v>217</v>
      </c>
      <c r="C45" s="632">
        <v>0</v>
      </c>
      <c r="D45" s="631"/>
      <c r="E45" s="633"/>
    </row>
    <row r="46" spans="1:5" ht="13.5" thickBot="1">
      <c r="A46" s="1172"/>
      <c r="B46" s="634" t="s">
        <v>149</v>
      </c>
      <c r="C46" s="635">
        <f>SUM(C44:C45)</f>
        <v>48870</v>
      </c>
      <c r="D46" s="634" t="s">
        <v>150</v>
      </c>
      <c r="E46" s="636">
        <f>SUM(E44:E45)</f>
        <v>25502</v>
      </c>
    </row>
    <row r="47" spans="1:3" ht="12.75">
      <c r="A47"/>
      <c r="B47"/>
      <c r="C47"/>
    </row>
    <row r="48" spans="1:3" ht="12.75">
      <c r="A48"/>
      <c r="B48"/>
      <c r="C48"/>
    </row>
    <row r="49" spans="1:3" ht="13.5" thickBot="1">
      <c r="A49"/>
      <c r="B49"/>
      <c r="C49"/>
    </row>
    <row r="50" spans="1:5" s="75" customFormat="1" ht="27" customHeight="1">
      <c r="A50" s="627" t="s">
        <v>501</v>
      </c>
      <c r="B50" s="628" t="s">
        <v>147</v>
      </c>
      <c r="C50" s="629">
        <v>21130</v>
      </c>
      <c r="D50" s="628" t="s">
        <v>155</v>
      </c>
      <c r="E50" s="630">
        <v>16804</v>
      </c>
    </row>
    <row r="51" spans="1:5" ht="12.75">
      <c r="A51" s="1173" t="s">
        <v>502</v>
      </c>
      <c r="B51" s="631" t="s">
        <v>217</v>
      </c>
      <c r="C51" s="632">
        <v>0</v>
      </c>
      <c r="D51" s="631"/>
      <c r="E51" s="633"/>
    </row>
    <row r="52" spans="1:5" ht="13.5" thickBot="1">
      <c r="A52" s="1174"/>
      <c r="B52" s="634" t="s">
        <v>149</v>
      </c>
      <c r="C52" s="635">
        <f>SUM(C50:C51)</f>
        <v>21130</v>
      </c>
      <c r="D52" s="634" t="s">
        <v>150</v>
      </c>
      <c r="E52" s="636">
        <f>SUM(E50:E51)</f>
        <v>16804</v>
      </c>
    </row>
  </sheetData>
  <sheetProtection/>
  <mergeCells count="19">
    <mergeCell ref="D1:E1"/>
    <mergeCell ref="A3:E3"/>
    <mergeCell ref="A17:A18"/>
    <mergeCell ref="A22:A23"/>
    <mergeCell ref="A27:A28"/>
    <mergeCell ref="A2:E2"/>
    <mergeCell ref="B5:C5"/>
    <mergeCell ref="D5:E5"/>
    <mergeCell ref="A7:A8"/>
    <mergeCell ref="A42:E42"/>
    <mergeCell ref="A45:A46"/>
    <mergeCell ref="A51:A52"/>
    <mergeCell ref="E32:E33"/>
    <mergeCell ref="A38:A40"/>
    <mergeCell ref="A12:A13"/>
    <mergeCell ref="A32:A34"/>
    <mergeCell ref="B32:B33"/>
    <mergeCell ref="C32:C33"/>
    <mergeCell ref="D32:D3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  <headerFooter>
    <oddFooter>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5.421875" style="972" customWidth="1"/>
    <col min="2" max="7" width="14.28125" style="206" customWidth="1"/>
    <col min="8" max="16384" width="9.140625" style="206" customWidth="1"/>
  </cols>
  <sheetData>
    <row r="1" spans="6:7" ht="12.75">
      <c r="F1" s="1211" t="s">
        <v>695</v>
      </c>
      <c r="G1" s="1211"/>
    </row>
    <row r="2" spans="1:7" ht="24.75" customHeight="1">
      <c r="A2" s="1212" t="s">
        <v>504</v>
      </c>
      <c r="B2" s="1212"/>
      <c r="C2" s="1212"/>
      <c r="D2" s="1212"/>
      <c r="E2" s="1212"/>
      <c r="F2" s="1212"/>
      <c r="G2" s="1212"/>
    </row>
    <row r="3" spans="1:7" ht="18.75" customHeight="1">
      <c r="A3" s="1213">
        <v>2012</v>
      </c>
      <c r="B3" s="1213"/>
      <c r="C3" s="1213"/>
      <c r="D3" s="1213"/>
      <c r="E3" s="1213"/>
      <c r="F3" s="1213"/>
      <c r="G3" s="1213"/>
    </row>
    <row r="4" spans="1:7" ht="24.75" customHeight="1">
      <c r="A4" s="1214" t="s">
        <v>505</v>
      </c>
      <c r="B4" s="1214"/>
      <c r="C4" s="1214"/>
      <c r="D4" s="1214"/>
      <c r="E4" s="1214"/>
      <c r="F4" s="1214"/>
      <c r="G4" s="1214"/>
    </row>
    <row r="5" ht="13.5" thickBot="1">
      <c r="G5" s="973" t="s">
        <v>14</v>
      </c>
    </row>
    <row r="6" spans="1:7" ht="24.75" customHeight="1">
      <c r="A6" s="1215" t="s">
        <v>506</v>
      </c>
      <c r="B6" s="1217" t="s">
        <v>507</v>
      </c>
      <c r="C6" s="1217"/>
      <c r="D6" s="1217"/>
      <c r="E6" s="1218" t="s">
        <v>508</v>
      </c>
      <c r="F6" s="1217"/>
      <c r="G6" s="1219"/>
    </row>
    <row r="7" spans="1:7" ht="24.75" customHeight="1" thickBot="1">
      <c r="A7" s="1216"/>
      <c r="B7" s="637" t="s">
        <v>509</v>
      </c>
      <c r="C7" s="637" t="s">
        <v>510</v>
      </c>
      <c r="D7" s="637" t="s">
        <v>10</v>
      </c>
      <c r="E7" s="638" t="s">
        <v>509</v>
      </c>
      <c r="F7" s="637" t="s">
        <v>511</v>
      </c>
      <c r="G7" s="639" t="s">
        <v>10</v>
      </c>
    </row>
    <row r="8" spans="1:7" ht="33.75" customHeight="1">
      <c r="A8" s="640" t="s">
        <v>512</v>
      </c>
      <c r="B8" s="641"/>
      <c r="C8" s="641">
        <v>2600</v>
      </c>
      <c r="D8" s="641">
        <f aca="true" t="shared" si="0" ref="D8:D13">SUM(B8:C8)</f>
        <v>2600</v>
      </c>
      <c r="E8" s="642"/>
      <c r="F8" s="642">
        <v>1000</v>
      </c>
      <c r="G8" s="643">
        <f aca="true" t="shared" si="1" ref="G8:G13">SUM(E8:F8)</f>
        <v>1000</v>
      </c>
    </row>
    <row r="9" spans="1:7" ht="33.75" customHeight="1">
      <c r="A9" s="644" t="s">
        <v>0</v>
      </c>
      <c r="B9" s="645"/>
      <c r="C9" s="645"/>
      <c r="D9" s="641">
        <f t="shared" si="0"/>
        <v>0</v>
      </c>
      <c r="E9" s="646">
        <v>200</v>
      </c>
      <c r="F9" s="646"/>
      <c r="G9" s="647">
        <f t="shared" si="1"/>
        <v>200</v>
      </c>
    </row>
    <row r="10" spans="1:7" ht="33.75" customHeight="1">
      <c r="A10" s="644" t="s">
        <v>1</v>
      </c>
      <c r="B10" s="645"/>
      <c r="C10" s="645"/>
      <c r="D10" s="641">
        <f t="shared" si="0"/>
        <v>0</v>
      </c>
      <c r="E10" s="646">
        <v>9000</v>
      </c>
      <c r="F10" s="646">
        <v>2000</v>
      </c>
      <c r="G10" s="647">
        <f t="shared" si="1"/>
        <v>11000</v>
      </c>
    </row>
    <row r="11" spans="1:7" ht="33.75" customHeight="1">
      <c r="A11" s="644" t="s">
        <v>513</v>
      </c>
      <c r="B11" s="645">
        <v>3000</v>
      </c>
      <c r="C11" s="645"/>
      <c r="D11" s="641">
        <f t="shared" si="0"/>
        <v>3000</v>
      </c>
      <c r="E11" s="646">
        <v>2200</v>
      </c>
      <c r="F11" s="646"/>
      <c r="G11" s="647">
        <f t="shared" si="1"/>
        <v>2200</v>
      </c>
    </row>
    <row r="12" spans="1:7" ht="33.75" customHeight="1">
      <c r="A12" s="648" t="s">
        <v>34</v>
      </c>
      <c r="B12" s="649">
        <v>0</v>
      </c>
      <c r="C12" s="649"/>
      <c r="D12" s="641">
        <f t="shared" si="0"/>
        <v>0</v>
      </c>
      <c r="E12" s="650">
        <v>0</v>
      </c>
      <c r="F12" s="650"/>
      <c r="G12" s="647">
        <f t="shared" si="1"/>
        <v>0</v>
      </c>
    </row>
    <row r="13" spans="1:7" ht="33.75" customHeight="1" thickBot="1">
      <c r="A13" s="974" t="s">
        <v>40</v>
      </c>
      <c r="B13" s="975"/>
      <c r="C13" s="975"/>
      <c r="D13" s="975">
        <f t="shared" si="0"/>
        <v>0</v>
      </c>
      <c r="E13" s="976"/>
      <c r="F13" s="976">
        <v>100</v>
      </c>
      <c r="G13" s="977">
        <f t="shared" si="1"/>
        <v>100</v>
      </c>
    </row>
    <row r="14" spans="1:7" ht="33.75" customHeight="1" thickBot="1">
      <c r="A14" s="978" t="s">
        <v>11</v>
      </c>
      <c r="B14" s="979">
        <f aca="true" t="shared" si="2" ref="B14:G14">SUM(B8:B13)</f>
        <v>3000</v>
      </c>
      <c r="C14" s="979">
        <f t="shared" si="2"/>
        <v>2600</v>
      </c>
      <c r="D14" s="979">
        <f t="shared" si="2"/>
        <v>5600</v>
      </c>
      <c r="E14" s="979">
        <f t="shared" si="2"/>
        <v>11400</v>
      </c>
      <c r="F14" s="979">
        <f t="shared" si="2"/>
        <v>3100</v>
      </c>
      <c r="G14" s="980">
        <f t="shared" si="2"/>
        <v>14500</v>
      </c>
    </row>
    <row r="16" spans="1:7" ht="28.5" customHeight="1">
      <c r="A16" s="1208" t="s">
        <v>514</v>
      </c>
      <c r="B16" s="1208"/>
      <c r="C16" s="1208"/>
      <c r="D16" s="1208"/>
      <c r="E16" s="1208"/>
      <c r="F16" s="1208"/>
      <c r="G16" s="1208"/>
    </row>
    <row r="17" ht="13.5" thickBot="1">
      <c r="E17" s="973"/>
    </row>
    <row r="18" spans="1:7" ht="19.5" customHeight="1">
      <c r="A18" s="1209" t="s">
        <v>515</v>
      </c>
      <c r="B18" s="1220" t="s">
        <v>709</v>
      </c>
      <c r="C18" s="1220"/>
      <c r="D18" s="1220"/>
      <c r="E18" s="1220"/>
      <c r="F18" s="1196" t="s">
        <v>710</v>
      </c>
      <c r="G18" s="1197"/>
    </row>
    <row r="19" spans="1:7" ht="30" customHeight="1" thickBot="1">
      <c r="A19" s="1210"/>
      <c r="B19" s="981" t="s">
        <v>711</v>
      </c>
      <c r="C19" s="981" t="s">
        <v>712</v>
      </c>
      <c r="D19" s="981" t="s">
        <v>713</v>
      </c>
      <c r="E19" s="981" t="s">
        <v>714</v>
      </c>
      <c r="F19" s="1198"/>
      <c r="G19" s="1199"/>
    </row>
    <row r="20" spans="1:7" ht="29.25" customHeight="1">
      <c r="A20" s="982" t="s">
        <v>516</v>
      </c>
      <c r="B20" s="641">
        <v>2089</v>
      </c>
      <c r="C20" s="641">
        <v>711</v>
      </c>
      <c r="D20" s="641">
        <v>1314</v>
      </c>
      <c r="E20" s="641"/>
      <c r="F20" s="1200">
        <f>SUM(B20:E20)</f>
        <v>4114</v>
      </c>
      <c r="G20" s="1201"/>
    </row>
    <row r="21" spans="1:7" s="984" customFormat="1" ht="28.5" customHeight="1">
      <c r="A21" s="983" t="s">
        <v>715</v>
      </c>
      <c r="B21" s="645"/>
      <c r="C21" s="645">
        <v>710</v>
      </c>
      <c r="D21" s="645">
        <v>1314</v>
      </c>
      <c r="E21" s="645"/>
      <c r="F21" s="1202">
        <f>SUM(B21:E21)</f>
        <v>2024</v>
      </c>
      <c r="G21" s="1203"/>
    </row>
    <row r="22" spans="1:7" ht="28.5" customHeight="1" thickBot="1">
      <c r="A22" s="985" t="s">
        <v>517</v>
      </c>
      <c r="B22" s="975"/>
      <c r="C22" s="975"/>
      <c r="D22" s="975"/>
      <c r="E22" s="975">
        <v>108</v>
      </c>
      <c r="F22" s="1204">
        <f>SUM(B22:E22)</f>
        <v>108</v>
      </c>
      <c r="G22" s="1205"/>
    </row>
    <row r="23" spans="1:7" s="987" customFormat="1" ht="27.75" customHeight="1" thickBot="1">
      <c r="A23" s="986" t="s">
        <v>11</v>
      </c>
      <c r="B23" s="979">
        <f>SUM(B20:B22)</f>
        <v>2089</v>
      </c>
      <c r="C23" s="979">
        <f>SUM(C20:C22)</f>
        <v>1421</v>
      </c>
      <c r="D23" s="979">
        <f>SUM(D20:D22)</f>
        <v>2628</v>
      </c>
      <c r="E23" s="979">
        <f>SUM(E20:E22)</f>
        <v>108</v>
      </c>
      <c r="F23" s="1206">
        <f>SUM(B23:E23)</f>
        <v>6246</v>
      </c>
      <c r="G23" s="1207"/>
    </row>
  </sheetData>
  <sheetProtection/>
  <mergeCells count="15">
    <mergeCell ref="F1:G1"/>
    <mergeCell ref="A2:G2"/>
    <mergeCell ref="A3:G3"/>
    <mergeCell ref="A4:G4"/>
    <mergeCell ref="A6:A7"/>
    <mergeCell ref="B6:D6"/>
    <mergeCell ref="E6:G6"/>
    <mergeCell ref="F18:G19"/>
    <mergeCell ref="F20:G20"/>
    <mergeCell ref="F21:G21"/>
    <mergeCell ref="F22:G22"/>
    <mergeCell ref="F23:G23"/>
    <mergeCell ref="A16:G16"/>
    <mergeCell ref="A18:A19"/>
    <mergeCell ref="B18:E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5.00390625" style="30" customWidth="1"/>
    <col min="2" max="2" width="13.57421875" style="30" customWidth="1"/>
    <col min="3" max="3" width="15.00390625" style="30" customWidth="1"/>
    <col min="4" max="4" width="14.00390625" style="30" customWidth="1"/>
    <col min="5" max="5" width="13.7109375" style="30" customWidth="1"/>
    <col min="6" max="16384" width="9.140625" style="30" customWidth="1"/>
  </cols>
  <sheetData>
    <row r="2" spans="4:5" ht="20.25">
      <c r="D2" s="1221" t="s">
        <v>627</v>
      </c>
      <c r="E2" s="1221"/>
    </row>
    <row r="3" spans="4:5" ht="24.75" customHeight="1">
      <c r="D3" s="785"/>
      <c r="E3" s="785"/>
    </row>
    <row r="4" spans="1:5" ht="19.5">
      <c r="A4" s="1222" t="s">
        <v>619</v>
      </c>
      <c r="B4" s="1222"/>
      <c r="C4" s="1222"/>
      <c r="D4" s="1222"/>
      <c r="E4" s="1222"/>
    </row>
    <row r="5" spans="1:5" ht="19.5">
      <c r="A5" s="1223" t="s">
        <v>620</v>
      </c>
      <c r="B5" s="1223"/>
      <c r="C5" s="1223"/>
      <c r="D5" s="1223"/>
      <c r="E5" s="1223"/>
    </row>
    <row r="6" spans="1:5" ht="20.25" thickBot="1">
      <c r="A6" s="786"/>
      <c r="B6" s="786"/>
      <c r="C6" s="786"/>
      <c r="D6" s="786"/>
      <c r="E6" s="787" t="s">
        <v>14</v>
      </c>
    </row>
    <row r="7" spans="1:5" ht="38.25" customHeight="1">
      <c r="A7" s="1224" t="s">
        <v>556</v>
      </c>
      <c r="B7" s="1226" t="s">
        <v>621</v>
      </c>
      <c r="C7" s="1228" t="s">
        <v>557</v>
      </c>
      <c r="D7" s="1229"/>
      <c r="E7" s="1230"/>
    </row>
    <row r="8" spans="1:5" s="78" customFormat="1" ht="37.5" customHeight="1" thickBot="1">
      <c r="A8" s="1225"/>
      <c r="B8" s="1227"/>
      <c r="C8" s="788">
        <v>2013</v>
      </c>
      <c r="D8" s="788">
        <v>2014</v>
      </c>
      <c r="E8" s="789">
        <v>2015</v>
      </c>
    </row>
    <row r="9" spans="1:5" s="38" customFormat="1" ht="31.5" customHeight="1">
      <c r="A9" s="790" t="s">
        <v>622</v>
      </c>
      <c r="B9" s="791">
        <v>2006</v>
      </c>
      <c r="C9" s="792">
        <v>12500</v>
      </c>
      <c r="D9" s="831">
        <v>0</v>
      </c>
      <c r="E9" s="793">
        <v>0</v>
      </c>
    </row>
    <row r="10" spans="1:5" s="38" customFormat="1" ht="31.5" customHeight="1">
      <c r="A10" s="790" t="s">
        <v>623</v>
      </c>
      <c r="B10" s="791">
        <v>2006</v>
      </c>
      <c r="C10" s="794">
        <v>100</v>
      </c>
      <c r="D10" s="832">
        <v>0</v>
      </c>
      <c r="E10" s="795">
        <v>0</v>
      </c>
    </row>
    <row r="11" spans="1:5" s="38" customFormat="1" ht="31.5" customHeight="1">
      <c r="A11" s="790" t="s">
        <v>624</v>
      </c>
      <c r="B11" s="791">
        <v>2006</v>
      </c>
      <c r="C11" s="593">
        <v>15361</v>
      </c>
      <c r="D11" s="593">
        <v>15361</v>
      </c>
      <c r="E11" s="833">
        <v>15361</v>
      </c>
    </row>
    <row r="12" spans="1:5" s="38" customFormat="1" ht="31.5" customHeight="1">
      <c r="A12" s="790" t="s">
        <v>625</v>
      </c>
      <c r="B12" s="791">
        <v>2006</v>
      </c>
      <c r="C12" s="796">
        <v>156</v>
      </c>
      <c r="D12" s="794">
        <v>113</v>
      </c>
      <c r="E12" s="795">
        <v>70</v>
      </c>
    </row>
    <row r="13" spans="1:5" s="38" customFormat="1" ht="31.5" customHeight="1">
      <c r="A13" s="790" t="s">
        <v>663</v>
      </c>
      <c r="B13" s="791">
        <v>2008</v>
      </c>
      <c r="C13" s="601">
        <v>105818</v>
      </c>
      <c r="D13" s="601">
        <v>105818</v>
      </c>
      <c r="E13" s="795">
        <v>105818</v>
      </c>
    </row>
    <row r="14" spans="1:5" s="38" customFormat="1" ht="31.5" customHeight="1" thickBot="1">
      <c r="A14" s="790" t="s">
        <v>626</v>
      </c>
      <c r="B14" s="791">
        <v>2008</v>
      </c>
      <c r="C14" s="796">
        <v>25325</v>
      </c>
      <c r="D14" s="794">
        <v>21355</v>
      </c>
      <c r="E14" s="795">
        <v>19855</v>
      </c>
    </row>
    <row r="15" spans="1:5" ht="33.75" customHeight="1" thickBot="1">
      <c r="A15" s="797" t="s">
        <v>11</v>
      </c>
      <c r="B15" s="798"/>
      <c r="C15" s="799">
        <f>SUM(C9:C14)</f>
        <v>159260</v>
      </c>
      <c r="D15" s="800">
        <f>SUM(D9:D14)</f>
        <v>142647</v>
      </c>
      <c r="E15" s="801">
        <f>SUM(E9:E14)</f>
        <v>141104</v>
      </c>
    </row>
    <row r="18" ht="12.75">
      <c r="B18" s="802"/>
    </row>
  </sheetData>
  <sheetProtection/>
  <mergeCells count="6">
    <mergeCell ref="D2:E2"/>
    <mergeCell ref="A4:E4"/>
    <mergeCell ref="A5:E5"/>
    <mergeCell ref="A7:A8"/>
    <mergeCell ref="B7:B8"/>
    <mergeCell ref="C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37">
      <selection activeCell="D20" sqref="D20"/>
    </sheetView>
  </sheetViews>
  <sheetFormatPr defaultColWidth="9.140625" defaultRowHeight="12.75"/>
  <cols>
    <col min="1" max="1" width="4.57421875" style="0" customWidth="1"/>
    <col min="2" max="3" width="4.28125" style="401" customWidth="1"/>
    <col min="4" max="4" width="74.7109375" style="0" customWidth="1"/>
    <col min="5" max="5" width="18.7109375" style="15" customWidth="1"/>
  </cols>
  <sheetData>
    <row r="1" spans="1:5" s="1" customFormat="1" ht="27.75" customHeight="1">
      <c r="A1" s="1017" t="s">
        <v>39</v>
      </c>
      <c r="B1" s="1017"/>
      <c r="C1" s="1017"/>
      <c r="D1" s="1017"/>
      <c r="E1" s="1017"/>
    </row>
    <row r="2" spans="1:5" s="1" customFormat="1" ht="14.25" customHeight="1" thickBot="1">
      <c r="A2" s="530" t="s">
        <v>465</v>
      </c>
      <c r="B2" s="530"/>
      <c r="C2" s="8"/>
      <c r="E2" s="140" t="s">
        <v>14</v>
      </c>
    </row>
    <row r="3" spans="1:5" s="65" customFormat="1" ht="35.25" customHeight="1" thickBot="1">
      <c r="A3" s="1001" t="s">
        <v>210</v>
      </c>
      <c r="B3" s="1002"/>
      <c r="C3" s="222"/>
      <c r="D3" s="222" t="s">
        <v>53</v>
      </c>
      <c r="E3" s="273" t="s">
        <v>475</v>
      </c>
    </row>
    <row r="4" spans="1:5" s="27" customFormat="1" ht="24.75" customHeight="1">
      <c r="A4" s="212" t="s">
        <v>132</v>
      </c>
      <c r="B4" s="1018" t="s">
        <v>110</v>
      </c>
      <c r="C4" s="1018"/>
      <c r="D4" s="1019"/>
      <c r="E4" s="141">
        <f>SUM(E5:E12)</f>
        <v>3092594</v>
      </c>
    </row>
    <row r="5" spans="1:5" s="7" customFormat="1" ht="24.75" customHeight="1">
      <c r="A5" s="45"/>
      <c r="B5" s="433" t="s">
        <v>312</v>
      </c>
      <c r="C5" s="433"/>
      <c r="D5" s="146" t="s">
        <v>6</v>
      </c>
      <c r="E5" s="142">
        <f>'4.sz.m.ÖNK kiadás'!C5+'6.sz.m.int.kiad'!C13</f>
        <v>1465069</v>
      </c>
    </row>
    <row r="6" spans="1:5" s="7" customFormat="1" ht="24.75" customHeight="1">
      <c r="A6" s="45"/>
      <c r="B6" s="433" t="s">
        <v>313</v>
      </c>
      <c r="C6" s="433"/>
      <c r="D6" s="146" t="s">
        <v>391</v>
      </c>
      <c r="E6" s="142">
        <f>'4.sz.m.ÖNK kiadás'!C6+'6.sz.m.int.kiad'!D13</f>
        <v>383049</v>
      </c>
    </row>
    <row r="7" spans="1:5" s="7" customFormat="1" ht="24.75" customHeight="1">
      <c r="A7" s="45"/>
      <c r="B7" s="433" t="s">
        <v>314</v>
      </c>
      <c r="C7" s="433"/>
      <c r="D7" s="146" t="s">
        <v>113</v>
      </c>
      <c r="E7" s="142">
        <f>'4.sz.m.ÖNK kiadás'!C7+'6.sz.m.int.kiad'!E13</f>
        <v>1089435</v>
      </c>
    </row>
    <row r="8" spans="1:5" s="7" customFormat="1" ht="31.5" customHeight="1">
      <c r="A8" s="45"/>
      <c r="B8" s="433" t="s">
        <v>381</v>
      </c>
      <c r="C8" s="433"/>
      <c r="D8" s="208" t="s">
        <v>49</v>
      </c>
      <c r="E8" s="142">
        <f>'4.sz.m.ÖNK kiadás'!$C$8+'6.sz.m.int.kiad'!F13</f>
        <v>93298</v>
      </c>
    </row>
    <row r="9" spans="1:5" s="7" customFormat="1" ht="24.75" customHeight="1">
      <c r="A9" s="45"/>
      <c r="B9" s="433" t="s">
        <v>382</v>
      </c>
      <c r="C9" s="433"/>
      <c r="D9" s="146" t="s">
        <v>45</v>
      </c>
      <c r="E9" s="142">
        <f>'4.sz.m.ÖNK kiadás'!$C$9+'6.sz.m.int.kiad'!G13</f>
        <v>2344</v>
      </c>
    </row>
    <row r="10" spans="1:5" s="7" customFormat="1" ht="24.75" customHeight="1">
      <c r="A10" s="45"/>
      <c r="B10" s="433" t="s">
        <v>383</v>
      </c>
      <c r="C10" s="433"/>
      <c r="D10" s="146" t="s">
        <v>7</v>
      </c>
      <c r="E10" s="142">
        <f>'4.sz.m.ÖNK kiadás'!$C$10</f>
        <v>47005</v>
      </c>
    </row>
    <row r="11" spans="1:5" s="7" customFormat="1" ht="24.75" customHeight="1">
      <c r="A11" s="45"/>
      <c r="B11" s="433" t="s">
        <v>384</v>
      </c>
      <c r="C11" s="433"/>
      <c r="D11" s="146" t="s">
        <v>37</v>
      </c>
      <c r="E11" s="142">
        <f>'4.sz.m.ÖNK kiadás'!$C$11</f>
        <v>7394</v>
      </c>
    </row>
    <row r="12" spans="1:5" s="7" customFormat="1" ht="24.75" customHeight="1">
      <c r="A12" s="45"/>
      <c r="B12" s="433" t="s">
        <v>385</v>
      </c>
      <c r="C12" s="433"/>
      <c r="D12" s="146" t="s">
        <v>16</v>
      </c>
      <c r="E12" s="142">
        <f>'4.sz.m.ÖNK kiadás'!$C$12</f>
        <v>5000</v>
      </c>
    </row>
    <row r="13" spans="1:5" s="27" customFormat="1" ht="24.75" customHeight="1">
      <c r="A13" s="213">
        <v>2</v>
      </c>
      <c r="B13" s="1020" t="s">
        <v>111</v>
      </c>
      <c r="C13" s="1020"/>
      <c r="D13" s="1021"/>
      <c r="E13" s="143">
        <f>SUM(E14:E18)</f>
        <v>1772647</v>
      </c>
    </row>
    <row r="14" spans="1:5" s="7" customFormat="1" ht="24.75" customHeight="1">
      <c r="A14" s="210"/>
      <c r="B14" s="433" t="s">
        <v>332</v>
      </c>
      <c r="C14" s="433"/>
      <c r="D14" s="146" t="s">
        <v>420</v>
      </c>
      <c r="E14" s="142">
        <f>'4.sz.m.ÖNK kiadás'!$C$14+'6.sz.m.int.kiad'!H13</f>
        <v>1021936</v>
      </c>
    </row>
    <row r="15" spans="1:5" s="7" customFormat="1" ht="24.75" customHeight="1">
      <c r="A15" s="210"/>
      <c r="B15" s="433" t="s">
        <v>333</v>
      </c>
      <c r="C15" s="433"/>
      <c r="D15" s="146" t="s">
        <v>41</v>
      </c>
      <c r="E15" s="142">
        <f>'4.sz.m.ÖNK kiadás'!$C$15+'6.sz.m.int.kiad'!I13</f>
        <v>712801</v>
      </c>
    </row>
    <row r="16" spans="1:5" s="7" customFormat="1" ht="24.75" customHeight="1">
      <c r="A16" s="210"/>
      <c r="B16" s="433" t="s">
        <v>334</v>
      </c>
      <c r="C16" s="433"/>
      <c r="D16" s="146" t="s">
        <v>8</v>
      </c>
      <c r="E16" s="142">
        <f>'4.sz.m.ÖNK kiadás'!$C$16</f>
        <v>10510</v>
      </c>
    </row>
    <row r="17" spans="1:5" s="7" customFormat="1" ht="24.75" customHeight="1">
      <c r="A17" s="210"/>
      <c r="B17" s="433" t="s">
        <v>335</v>
      </c>
      <c r="C17" s="433"/>
      <c r="D17" s="146" t="s">
        <v>46</v>
      </c>
      <c r="E17" s="142">
        <f>'4.sz.m.ÖNK kiadás'!$C$17+'6.sz.m.int.kiad'!J13</f>
        <v>1900</v>
      </c>
    </row>
    <row r="18" spans="1:5" s="27" customFormat="1" ht="24.75" customHeight="1">
      <c r="A18" s="213"/>
      <c r="B18" s="433" t="s">
        <v>336</v>
      </c>
      <c r="C18" s="433"/>
      <c r="D18" s="61" t="s">
        <v>291</v>
      </c>
      <c r="E18" s="142">
        <f>'4.sz.m.ÖNK kiadás'!C18</f>
        <v>25500</v>
      </c>
    </row>
    <row r="19" spans="1:5" s="27" customFormat="1" ht="24.75" customHeight="1">
      <c r="A19" s="213">
        <v>3</v>
      </c>
      <c r="B19" s="1022" t="s">
        <v>386</v>
      </c>
      <c r="C19" s="1022"/>
      <c r="D19" s="1023"/>
      <c r="E19" s="143">
        <f>SUM(E20:E21)</f>
        <v>18243</v>
      </c>
    </row>
    <row r="20" spans="1:5" s="7" customFormat="1" ht="24.75" customHeight="1">
      <c r="A20" s="210"/>
      <c r="B20" s="408" t="s">
        <v>337</v>
      </c>
      <c r="C20" s="408"/>
      <c r="D20" s="408" t="s">
        <v>389</v>
      </c>
      <c r="E20" s="142">
        <f>'4.sz.m.ÖNK kiadás'!C20</f>
        <v>0</v>
      </c>
    </row>
    <row r="21" spans="1:5" s="7" customFormat="1" ht="24.75" customHeight="1">
      <c r="A21" s="210"/>
      <c r="B21" s="408" t="s">
        <v>341</v>
      </c>
      <c r="C21" s="408"/>
      <c r="D21" s="408" t="s">
        <v>390</v>
      </c>
      <c r="E21" s="142">
        <f>'4.sz.m.ÖNK kiadás'!C21</f>
        <v>18243</v>
      </c>
    </row>
    <row r="22" spans="1:5" s="27" customFormat="1" ht="24.75" customHeight="1">
      <c r="A22" s="213">
        <v>4</v>
      </c>
      <c r="B22" s="1020" t="s">
        <v>112</v>
      </c>
      <c r="C22" s="1020"/>
      <c r="D22" s="1021"/>
      <c r="E22" s="143">
        <f>SUM(E23:E25)</f>
        <v>922550</v>
      </c>
    </row>
    <row r="23" spans="1:5" s="7" customFormat="1" ht="24.75" customHeight="1">
      <c r="A23" s="210"/>
      <c r="B23" s="433" t="s">
        <v>345</v>
      </c>
      <c r="C23" s="433"/>
      <c r="D23" s="146" t="s">
        <v>19</v>
      </c>
      <c r="E23" s="142">
        <f>'4.sz.m.ÖNK kiadás'!$C$23</f>
        <v>10000</v>
      </c>
    </row>
    <row r="24" spans="1:5" s="7" customFormat="1" ht="24.75" customHeight="1">
      <c r="A24" s="210"/>
      <c r="B24" s="433" t="s">
        <v>346</v>
      </c>
      <c r="C24" s="433"/>
      <c r="D24" s="214" t="s">
        <v>18</v>
      </c>
      <c r="E24" s="142">
        <f>'4.sz.m.ÖNK kiadás'!$C$24</f>
        <v>10000</v>
      </c>
    </row>
    <row r="25" spans="1:5" s="7" customFormat="1" ht="24.75" customHeight="1" thickBot="1">
      <c r="A25" s="210"/>
      <c r="B25" s="433" t="s">
        <v>347</v>
      </c>
      <c r="C25" s="433"/>
      <c r="D25" s="146" t="s">
        <v>154</v>
      </c>
      <c r="E25" s="144">
        <f>'4.sz.m.ÖNK kiadás'!$C$25</f>
        <v>902550</v>
      </c>
    </row>
    <row r="26" spans="1:5" s="27" customFormat="1" ht="24.75" customHeight="1" thickBot="1">
      <c r="A26" s="1007" t="s">
        <v>207</v>
      </c>
      <c r="B26" s="1008"/>
      <c r="C26" s="1008"/>
      <c r="D26" s="1009"/>
      <c r="E26" s="26">
        <f>E4+E13+E22+E19</f>
        <v>5806034</v>
      </c>
    </row>
    <row r="27" spans="1:5" s="27" customFormat="1" ht="30" customHeight="1">
      <c r="A27" s="213">
        <v>5</v>
      </c>
      <c r="B27" s="1012" t="s">
        <v>387</v>
      </c>
      <c r="C27" s="1012"/>
      <c r="D27" s="1013"/>
      <c r="E27" s="143">
        <f>SUM(E28:E29)</f>
        <v>40361</v>
      </c>
    </row>
    <row r="28" spans="1:5" s="7" customFormat="1" ht="24.75" customHeight="1">
      <c r="A28" s="210"/>
      <c r="B28" s="433" t="s">
        <v>350</v>
      </c>
      <c r="C28" s="433"/>
      <c r="D28" s="146" t="s">
        <v>388</v>
      </c>
      <c r="E28" s="142">
        <f>'4.sz.m.ÖNK kiadás'!$C$29</f>
        <v>0</v>
      </c>
    </row>
    <row r="29" spans="1:5" s="7" customFormat="1" ht="24.75" customHeight="1" thickBot="1">
      <c r="A29" s="210"/>
      <c r="B29" s="433" t="s">
        <v>351</v>
      </c>
      <c r="C29" s="433"/>
      <c r="D29" s="146" t="s">
        <v>267</v>
      </c>
      <c r="E29" s="145">
        <f>'4.sz.m.ÖNK kiadás'!$C$30</f>
        <v>40361</v>
      </c>
    </row>
    <row r="30" spans="1:5" s="7" customFormat="1" ht="24.75" customHeight="1" thickBot="1">
      <c r="A30" s="1014" t="s">
        <v>208</v>
      </c>
      <c r="B30" s="1015"/>
      <c r="C30" s="1015"/>
      <c r="D30" s="1016"/>
      <c r="E30" s="26">
        <f>E26+E27</f>
        <v>5846395</v>
      </c>
    </row>
    <row r="31" spans="1:5" s="7" customFormat="1" ht="24.75" customHeight="1">
      <c r="A31" s="577"/>
      <c r="B31" s="577"/>
      <c r="C31" s="577"/>
      <c r="D31" s="577"/>
      <c r="E31" s="289"/>
    </row>
    <row r="32" spans="1:5" s="7" customFormat="1" ht="19.5" customHeight="1">
      <c r="A32" s="11"/>
      <c r="B32" s="434"/>
      <c r="C32" s="434"/>
      <c r="D32" s="8"/>
      <c r="E32" s="42"/>
    </row>
    <row r="33" spans="1:5" s="146" customFormat="1" ht="19.5" customHeight="1">
      <c r="A33" s="526"/>
      <c r="B33" s="1028" t="s">
        <v>448</v>
      </c>
      <c r="C33" s="1028"/>
      <c r="D33" s="1028"/>
      <c r="E33" s="1028"/>
    </row>
    <row r="34" spans="1:5" s="146" customFormat="1" ht="19.5" customHeight="1" thickBot="1">
      <c r="A34" s="1011" t="s">
        <v>449</v>
      </c>
      <c r="B34" s="1011"/>
      <c r="C34" s="1011"/>
      <c r="D34" s="1011"/>
      <c r="E34" s="538"/>
    </row>
    <row r="35" spans="2:5" s="146" customFormat="1" ht="38.25" customHeight="1" thickBot="1">
      <c r="B35" s="1025" t="s">
        <v>456</v>
      </c>
      <c r="C35" s="1026"/>
      <c r="D35" s="1029"/>
      <c r="E35" s="539">
        <f>'1.sz.m. önk. össz.bev.'!E52-'1 .sz.m.önk.össz.kiad.'!E26</f>
        <v>-1667197</v>
      </c>
    </row>
    <row r="36" spans="1:4" s="146" customFormat="1" ht="19.5" customHeight="1">
      <c r="A36" s="526"/>
      <c r="B36" s="433"/>
      <c r="C36" s="433"/>
      <c r="D36" s="527"/>
    </row>
    <row r="37" spans="1:5" s="59" customFormat="1" ht="16.5" thickBot="1">
      <c r="A37" s="528"/>
      <c r="B37" s="1024" t="s">
        <v>450</v>
      </c>
      <c r="C37" s="1024"/>
      <c r="D37" s="1024"/>
      <c r="E37" s="1024"/>
    </row>
    <row r="38" spans="2:5" s="59" customFormat="1" ht="16.5" thickBot="1">
      <c r="B38" s="1025" t="s">
        <v>473</v>
      </c>
      <c r="C38" s="1026"/>
      <c r="D38" s="1027"/>
      <c r="E38" s="540">
        <f>E39-E42</f>
        <v>37607</v>
      </c>
    </row>
    <row r="39" spans="2:5" s="15" customFormat="1" ht="15.75">
      <c r="B39" s="554" t="s">
        <v>312</v>
      </c>
      <c r="C39" s="552"/>
      <c r="D39" s="545" t="s">
        <v>457</v>
      </c>
      <c r="E39" s="555">
        <f>SUM(E40:E41)</f>
        <v>77968</v>
      </c>
    </row>
    <row r="40" spans="2:5" s="15" customFormat="1" ht="15.75">
      <c r="B40" s="542"/>
      <c r="C40" s="546"/>
      <c r="D40" s="547" t="s">
        <v>458</v>
      </c>
      <c r="E40" s="556">
        <f>'1.sz.m. önk. össz.bev.'!E57</f>
        <v>77968</v>
      </c>
    </row>
    <row r="41" spans="2:5" s="15" customFormat="1" ht="15.75">
      <c r="B41" s="557"/>
      <c r="C41" s="548"/>
      <c r="D41" s="549" t="s">
        <v>459</v>
      </c>
      <c r="E41" s="558">
        <f>'1.sz.m. önk. össz.bev.'!E58</f>
        <v>0</v>
      </c>
    </row>
    <row r="42" spans="2:5" s="15" customFormat="1" ht="15.75">
      <c r="B42" s="559" t="s">
        <v>313</v>
      </c>
      <c r="C42" s="553"/>
      <c r="D42" s="550" t="s">
        <v>460</v>
      </c>
      <c r="E42" s="560">
        <f>SUM(E43:E44)</f>
        <v>40361</v>
      </c>
    </row>
    <row r="43" spans="2:5" s="15" customFormat="1" ht="18.75" customHeight="1">
      <c r="B43" s="542"/>
      <c r="C43" s="546"/>
      <c r="D43" s="551" t="s">
        <v>477</v>
      </c>
      <c r="E43" s="560">
        <f>E28</f>
        <v>0</v>
      </c>
    </row>
    <row r="44" spans="2:5" s="15" customFormat="1" ht="16.5" thickBot="1">
      <c r="B44" s="543"/>
      <c r="C44" s="578"/>
      <c r="D44" s="561" t="s">
        <v>476</v>
      </c>
      <c r="E44" s="562">
        <f>E29</f>
        <v>40361</v>
      </c>
    </row>
    <row r="45" spans="2:3" s="15" customFormat="1" ht="15.75">
      <c r="B45" s="529"/>
      <c r="C45" s="529"/>
    </row>
    <row r="46" spans="2:5" s="15" customFormat="1" ht="16.5" thickBot="1">
      <c r="B46" s="1024" t="s">
        <v>451</v>
      </c>
      <c r="C46" s="1024"/>
      <c r="D46" s="1024"/>
      <c r="E46" s="1024"/>
    </row>
    <row r="47" spans="2:5" s="15" customFormat="1" ht="31.5">
      <c r="B47" s="541"/>
      <c r="C47" s="579"/>
      <c r="D47" s="564" t="s">
        <v>452</v>
      </c>
      <c r="E47" s="563">
        <f>SUM(E48)</f>
        <v>1629590</v>
      </c>
    </row>
    <row r="48" spans="2:5" s="15" customFormat="1" ht="31.5">
      <c r="B48" s="542"/>
      <c r="C48" s="546"/>
      <c r="D48" s="551" t="s">
        <v>474</v>
      </c>
      <c r="E48" s="556">
        <f>SUM(E49:E50)</f>
        <v>1629590</v>
      </c>
    </row>
    <row r="49" spans="2:5" s="15" customFormat="1" ht="15.75">
      <c r="B49" s="542"/>
      <c r="C49" s="580"/>
      <c r="D49" s="565" t="s">
        <v>461</v>
      </c>
      <c r="E49" s="556">
        <f>'1.sz.m. önk. össz.bev.'!E54</f>
        <v>102704</v>
      </c>
    </row>
    <row r="50" spans="2:5" s="15" customFormat="1" ht="16.5" thickBot="1">
      <c r="B50" s="543"/>
      <c r="C50" s="578"/>
      <c r="D50" s="566" t="s">
        <v>462</v>
      </c>
      <c r="E50" s="562">
        <f>'1.sz.m. önk. össz.bev.'!E55</f>
        <v>1526886</v>
      </c>
    </row>
    <row r="51" spans="2:3" s="15" customFormat="1" ht="15.75">
      <c r="B51" s="529"/>
      <c r="C51" s="529"/>
    </row>
    <row r="52" spans="2:5" s="15" customFormat="1" ht="16.5" thickBot="1">
      <c r="B52" s="1024" t="s">
        <v>453</v>
      </c>
      <c r="C52" s="1024"/>
      <c r="D52" s="1024"/>
      <c r="E52" s="1024"/>
    </row>
    <row r="53" spans="2:5" s="15" customFormat="1" ht="16.5" thickBot="1">
      <c r="B53" s="567"/>
      <c r="C53" s="572"/>
      <c r="D53" s="575" t="s">
        <v>454</v>
      </c>
      <c r="E53" s="576">
        <f>SUM(E54:E55)</f>
        <v>1667197</v>
      </c>
    </row>
    <row r="54" spans="2:5" s="15" customFormat="1" ht="15.75">
      <c r="B54" s="568"/>
      <c r="C54" s="581"/>
      <c r="D54" s="573" t="s">
        <v>455</v>
      </c>
      <c r="E54" s="570">
        <f>SUM(E47)</f>
        <v>1629590</v>
      </c>
    </row>
    <row r="55" spans="2:5" s="15" customFormat="1" ht="16.5" thickBot="1">
      <c r="B55" s="569"/>
      <c r="C55" s="582"/>
      <c r="D55" s="574" t="s">
        <v>463</v>
      </c>
      <c r="E55" s="571">
        <f>SUM(E38)</f>
        <v>37607</v>
      </c>
    </row>
  </sheetData>
  <sheetProtection/>
  <mergeCells count="16">
    <mergeCell ref="B52:E52"/>
    <mergeCell ref="B38:D38"/>
    <mergeCell ref="A34:D34"/>
    <mergeCell ref="B33:E33"/>
    <mergeCell ref="B35:D35"/>
    <mergeCell ref="B37:E37"/>
    <mergeCell ref="B46:E46"/>
    <mergeCell ref="B27:D27"/>
    <mergeCell ref="A30:D30"/>
    <mergeCell ref="A1:E1"/>
    <mergeCell ref="A3:B3"/>
    <mergeCell ref="B4:D4"/>
    <mergeCell ref="B13:D13"/>
    <mergeCell ref="B22:D22"/>
    <mergeCell ref="A26:D26"/>
    <mergeCell ref="B19:D19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portrait" paperSize="9" scale="85" r:id="rId1"/>
  <headerFooter differentOddEven="1" alignWithMargins="0">
    <oddHeader>&amp;C&amp;"Arial,Félkövér"&amp;14KAPUVÁR VÁROSI ÖNKORMÁNYZAT
2012. ÉVI KÖLTSÉGVETÉSÉNEK PÉNZÜGYI MÉRLEGE&amp;R&amp;"MS Sans Serif,Félkövér dőlt"1. számú melléklet
</oddHeader>
    <oddFooter>&amp;C2. oldal&amp;R&amp;D</oddFooter>
    <evenHeader>&amp;R1. sz?m? mell?klet</evenHeader>
    <evenFooter>&amp;C3. oldal&amp;R&amp;D</evenFooter>
  </headerFooter>
  <rowBreaks count="1" manualBreakCount="1">
    <brk id="3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140625" style="939" customWidth="1"/>
    <col min="2" max="2" width="24.7109375" style="940" customWidth="1"/>
    <col min="3" max="4" width="7.7109375" style="941" customWidth="1"/>
    <col min="5" max="5" width="8.140625" style="941" customWidth="1"/>
    <col min="6" max="6" width="7.57421875" style="941" customWidth="1"/>
    <col min="7" max="7" width="7.421875" style="941" customWidth="1"/>
    <col min="8" max="8" width="7.57421875" style="941" customWidth="1"/>
    <col min="9" max="9" width="7.00390625" style="941" customWidth="1"/>
    <col min="10" max="14" width="8.140625" style="941" customWidth="1"/>
    <col min="15" max="15" width="10.8515625" style="939" customWidth="1"/>
    <col min="16" max="16" width="10.140625" style="941" bestFit="1" customWidth="1"/>
    <col min="17" max="17" width="11.00390625" style="941" bestFit="1" customWidth="1"/>
    <col min="18" max="16384" width="9.140625" style="941" customWidth="1"/>
  </cols>
  <sheetData>
    <row r="1" spans="13:15" ht="15.75">
      <c r="M1" s="1231" t="s">
        <v>698</v>
      </c>
      <c r="N1" s="1231"/>
      <c r="O1" s="1231"/>
    </row>
    <row r="2" spans="1:15" ht="31.5" customHeight="1">
      <c r="A2" s="1232" t="s">
        <v>518</v>
      </c>
      <c r="B2" s="1233"/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  <c r="O2" s="1233"/>
    </row>
    <row r="3" ht="16.5" thickBot="1">
      <c r="O3" s="942" t="s">
        <v>519</v>
      </c>
    </row>
    <row r="4" spans="1:15" s="939" customFormat="1" ht="25.5" customHeight="1" thickBot="1">
      <c r="A4" s="943" t="s">
        <v>127</v>
      </c>
      <c r="B4" s="944" t="s">
        <v>23</v>
      </c>
      <c r="C4" s="945" t="s">
        <v>520</v>
      </c>
      <c r="D4" s="945" t="s">
        <v>521</v>
      </c>
      <c r="E4" s="945" t="s">
        <v>522</v>
      </c>
      <c r="F4" s="945" t="s">
        <v>523</v>
      </c>
      <c r="G4" s="945" t="s">
        <v>524</v>
      </c>
      <c r="H4" s="945" t="s">
        <v>525</v>
      </c>
      <c r="I4" s="945" t="s">
        <v>526</v>
      </c>
      <c r="J4" s="945" t="s">
        <v>527</v>
      </c>
      <c r="K4" s="945" t="s">
        <v>528</v>
      </c>
      <c r="L4" s="945" t="s">
        <v>529</v>
      </c>
      <c r="M4" s="945" t="s">
        <v>530</v>
      </c>
      <c r="N4" s="945" t="s">
        <v>531</v>
      </c>
      <c r="O4" s="946" t="s">
        <v>84</v>
      </c>
    </row>
    <row r="5" spans="1:15" s="948" customFormat="1" ht="15" customHeight="1" thickBot="1">
      <c r="A5" s="947" t="s">
        <v>132</v>
      </c>
      <c r="B5" s="1234" t="s">
        <v>532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5"/>
      <c r="O5" s="1236"/>
    </row>
    <row r="6" spans="1:15" s="948" customFormat="1" ht="15" customHeight="1">
      <c r="A6" s="949" t="s">
        <v>134</v>
      </c>
      <c r="B6" s="950" t="s">
        <v>305</v>
      </c>
      <c r="C6" s="951">
        <v>600</v>
      </c>
      <c r="D6" s="951">
        <v>580</v>
      </c>
      <c r="E6" s="951">
        <v>580</v>
      </c>
      <c r="F6" s="951">
        <v>580</v>
      </c>
      <c r="G6" s="951">
        <v>580</v>
      </c>
      <c r="H6" s="951">
        <v>580</v>
      </c>
      <c r="I6" s="951">
        <v>580</v>
      </c>
      <c r="J6" s="951">
        <v>600</v>
      </c>
      <c r="K6" s="951">
        <v>580</v>
      </c>
      <c r="L6" s="951">
        <v>580</v>
      </c>
      <c r="M6" s="951">
        <v>580</v>
      </c>
      <c r="N6" s="951">
        <v>580</v>
      </c>
      <c r="O6" s="952">
        <f aca="true" t="shared" si="0" ref="O6:O23">SUM(C6:N6)</f>
        <v>7000</v>
      </c>
    </row>
    <row r="7" spans="1:17" s="957" customFormat="1" ht="13.5" customHeight="1">
      <c r="A7" s="953" t="s">
        <v>55</v>
      </c>
      <c r="B7" s="954" t="s">
        <v>187</v>
      </c>
      <c r="C7" s="955">
        <v>19800</v>
      </c>
      <c r="D7" s="955">
        <v>20000</v>
      </c>
      <c r="E7" s="955">
        <v>19900</v>
      </c>
      <c r="F7" s="955">
        <v>19950</v>
      </c>
      <c r="G7" s="955">
        <v>19900</v>
      </c>
      <c r="H7" s="955">
        <v>19900</v>
      </c>
      <c r="I7" s="955">
        <v>19600</v>
      </c>
      <c r="J7" s="955">
        <v>19600</v>
      </c>
      <c r="K7" s="955">
        <v>19900</v>
      </c>
      <c r="L7" s="955">
        <v>19950</v>
      </c>
      <c r="M7" s="955">
        <v>19963</v>
      </c>
      <c r="N7" s="955">
        <v>19800</v>
      </c>
      <c r="O7" s="956">
        <f t="shared" si="0"/>
        <v>238263</v>
      </c>
      <c r="Q7" s="948"/>
    </row>
    <row r="8" spans="1:17" s="957" customFormat="1" ht="27" customHeight="1">
      <c r="A8" s="953" t="s">
        <v>56</v>
      </c>
      <c r="B8" s="958" t="s">
        <v>701</v>
      </c>
      <c r="C8" s="959">
        <v>30232</v>
      </c>
      <c r="D8" s="959">
        <v>30232</v>
      </c>
      <c r="E8" s="959">
        <f>30232+156604</f>
        <v>186836</v>
      </c>
      <c r="F8" s="959">
        <v>30232</v>
      </c>
      <c r="G8" s="959">
        <v>60232</v>
      </c>
      <c r="H8" s="959">
        <v>30232</v>
      </c>
      <c r="I8" s="959">
        <v>30232</v>
      </c>
      <c r="J8" s="959">
        <v>30232</v>
      </c>
      <c r="K8" s="959">
        <f>30232+156605</f>
        <v>186837</v>
      </c>
      <c r="L8" s="959">
        <v>30232</v>
      </c>
      <c r="M8" s="959">
        <v>30232</v>
      </c>
      <c r="N8" s="959">
        <v>50232</v>
      </c>
      <c r="O8" s="956">
        <f t="shared" si="0"/>
        <v>725993</v>
      </c>
      <c r="Q8" s="948"/>
    </row>
    <row r="9" spans="1:17" s="957" customFormat="1" ht="21.75" customHeight="1">
      <c r="A9" s="953" t="s">
        <v>57</v>
      </c>
      <c r="B9" s="958" t="s">
        <v>702</v>
      </c>
      <c r="C9" s="959">
        <v>51107</v>
      </c>
      <c r="D9" s="959">
        <v>51107</v>
      </c>
      <c r="E9" s="959">
        <v>51107</v>
      </c>
      <c r="F9" s="959">
        <v>51107</v>
      </c>
      <c r="G9" s="959">
        <v>51107</v>
      </c>
      <c r="H9" s="959">
        <v>51107</v>
      </c>
      <c r="I9" s="959">
        <v>51107</v>
      </c>
      <c r="J9" s="959">
        <v>51117</v>
      </c>
      <c r="K9" s="959">
        <v>51107</v>
      </c>
      <c r="L9" s="959">
        <v>51107</v>
      </c>
      <c r="M9" s="959">
        <v>51107</v>
      </c>
      <c r="N9" s="959">
        <v>51107</v>
      </c>
      <c r="O9" s="960">
        <f t="shared" si="0"/>
        <v>613294</v>
      </c>
      <c r="Q9" s="948"/>
    </row>
    <row r="10" spans="1:17" s="957" customFormat="1" ht="13.5" customHeight="1">
      <c r="A10" s="953" t="s">
        <v>57</v>
      </c>
      <c r="B10" s="954" t="s">
        <v>533</v>
      </c>
      <c r="C10" s="955">
        <f>87500+982</f>
        <v>88482</v>
      </c>
      <c r="D10" s="955">
        <f>87500+2256+14000</f>
        <v>103756</v>
      </c>
      <c r="E10" s="955">
        <f>87500+18838</f>
        <v>106338</v>
      </c>
      <c r="F10" s="955">
        <f>87500+6280+123943</f>
        <v>217723</v>
      </c>
      <c r="G10" s="955">
        <f>87500+6280+35000+13876</f>
        <v>142656</v>
      </c>
      <c r="H10" s="955">
        <f>87500+6280+200000+13000</f>
        <v>306780</v>
      </c>
      <c r="I10" s="955">
        <f>87500+6280</f>
        <v>93780</v>
      </c>
      <c r="J10" s="955">
        <f>87500+6280+35000</f>
        <v>128780</v>
      </c>
      <c r="K10" s="955">
        <f>87500+6280+200000</f>
        <v>293780</v>
      </c>
      <c r="L10" s="955">
        <f>87500+6280+150000</f>
        <v>243780</v>
      </c>
      <c r="M10" s="955">
        <f>87500+6280+250000</f>
        <v>343780</v>
      </c>
      <c r="N10" s="955">
        <f>87500+6280+250000+14630</f>
        <v>358410</v>
      </c>
      <c r="O10" s="956">
        <f t="shared" si="0"/>
        <v>2428045</v>
      </c>
      <c r="Q10" s="948"/>
    </row>
    <row r="11" spans="1:17" s="957" customFormat="1" ht="13.5" customHeight="1">
      <c r="A11" s="953" t="s">
        <v>58</v>
      </c>
      <c r="B11" s="954" t="s">
        <v>703</v>
      </c>
      <c r="C11" s="955">
        <v>10000</v>
      </c>
      <c r="D11" s="955">
        <v>10000</v>
      </c>
      <c r="E11" s="955">
        <v>10612</v>
      </c>
      <c r="F11" s="955">
        <v>10000</v>
      </c>
      <c r="G11" s="955">
        <v>10000</v>
      </c>
      <c r="H11" s="955">
        <v>10000</v>
      </c>
      <c r="I11" s="955">
        <v>10000</v>
      </c>
      <c r="J11" s="955">
        <v>10000</v>
      </c>
      <c r="K11" s="955">
        <v>10000</v>
      </c>
      <c r="L11" s="955">
        <v>10000</v>
      </c>
      <c r="M11" s="955">
        <v>10000</v>
      </c>
      <c r="N11" s="955">
        <v>10000</v>
      </c>
      <c r="O11" s="956">
        <f t="shared" si="0"/>
        <v>120612</v>
      </c>
      <c r="Q11" s="948"/>
    </row>
    <row r="12" spans="1:17" s="957" customFormat="1" ht="13.5" customHeight="1">
      <c r="A12" s="953" t="s">
        <v>59</v>
      </c>
      <c r="B12" s="954" t="s">
        <v>704</v>
      </c>
      <c r="C12" s="955">
        <v>1000</v>
      </c>
      <c r="D12" s="955"/>
      <c r="E12" s="955"/>
      <c r="F12" s="955"/>
      <c r="G12" s="955"/>
      <c r="H12" s="955"/>
      <c r="I12" s="955">
        <v>1000</v>
      </c>
      <c r="J12" s="955"/>
      <c r="K12" s="955"/>
      <c r="L12" s="955"/>
      <c r="M12" s="955"/>
      <c r="N12" s="955">
        <v>630</v>
      </c>
      <c r="O12" s="956">
        <f t="shared" si="0"/>
        <v>2630</v>
      </c>
      <c r="Q12" s="948"/>
    </row>
    <row r="13" spans="1:17" s="957" customFormat="1" ht="13.5" customHeight="1">
      <c r="A13" s="953" t="s">
        <v>534</v>
      </c>
      <c r="B13" s="954" t="s">
        <v>535</v>
      </c>
      <c r="C13" s="955">
        <v>2000</v>
      </c>
      <c r="D13" s="955"/>
      <c r="E13" s="955"/>
      <c r="F13" s="955"/>
      <c r="G13" s="955"/>
      <c r="H13" s="955"/>
      <c r="I13" s="955">
        <v>1000</v>
      </c>
      <c r="J13" s="955"/>
      <c r="K13" s="955"/>
      <c r="L13" s="955"/>
      <c r="M13" s="955"/>
      <c r="N13" s="955"/>
      <c r="O13" s="956">
        <f t="shared" si="0"/>
        <v>3000</v>
      </c>
      <c r="Q13" s="948"/>
    </row>
    <row r="14" spans="1:17" s="957" customFormat="1" ht="27" customHeight="1">
      <c r="A14" s="953" t="s">
        <v>536</v>
      </c>
      <c r="B14" s="954" t="s">
        <v>537</v>
      </c>
      <c r="C14" s="955">
        <v>265495</v>
      </c>
      <c r="D14" s="955">
        <v>42041</v>
      </c>
      <c r="E14" s="955"/>
      <c r="F14" s="955"/>
      <c r="G14" s="955"/>
      <c r="H14" s="955">
        <v>360239</v>
      </c>
      <c r="I14" s="955">
        <v>50417</v>
      </c>
      <c r="J14" s="955">
        <v>17387</v>
      </c>
      <c r="K14" s="955"/>
      <c r="L14" s="955"/>
      <c r="M14" s="955">
        <v>314054</v>
      </c>
      <c r="N14" s="955">
        <v>579957</v>
      </c>
      <c r="O14" s="956">
        <f t="shared" si="0"/>
        <v>1629590</v>
      </c>
      <c r="Q14" s="948"/>
    </row>
    <row r="15" spans="1:17" s="957" customFormat="1" ht="13.5" customHeight="1" thickBot="1">
      <c r="A15" s="953" t="s">
        <v>538</v>
      </c>
      <c r="B15" s="954" t="s">
        <v>539</v>
      </c>
      <c r="C15" s="955"/>
      <c r="D15" s="955"/>
      <c r="E15" s="955"/>
      <c r="F15" s="955"/>
      <c r="G15" s="955"/>
      <c r="H15" s="955">
        <v>77968</v>
      </c>
      <c r="I15" s="955"/>
      <c r="J15" s="955"/>
      <c r="K15" s="955"/>
      <c r="L15" s="955"/>
      <c r="M15" s="955"/>
      <c r="N15" s="955"/>
      <c r="O15" s="956">
        <f t="shared" si="0"/>
        <v>77968</v>
      </c>
      <c r="Q15" s="948"/>
    </row>
    <row r="16" spans="1:15" s="948" customFormat="1" ht="15.75" customHeight="1" thickBot="1">
      <c r="A16" s="947" t="s">
        <v>540</v>
      </c>
      <c r="B16" s="961" t="s">
        <v>541</v>
      </c>
      <c r="C16" s="962">
        <f aca="true" t="shared" si="1" ref="C16:N16">SUM(C6:C15)</f>
        <v>468716</v>
      </c>
      <c r="D16" s="962">
        <f t="shared" si="1"/>
        <v>257716</v>
      </c>
      <c r="E16" s="962">
        <f t="shared" si="1"/>
        <v>375373</v>
      </c>
      <c r="F16" s="962">
        <f t="shared" si="1"/>
        <v>329592</v>
      </c>
      <c r="G16" s="962">
        <f t="shared" si="1"/>
        <v>284475</v>
      </c>
      <c r="H16" s="962">
        <f t="shared" si="1"/>
        <v>856806</v>
      </c>
      <c r="I16" s="962">
        <f t="shared" si="1"/>
        <v>257716</v>
      </c>
      <c r="J16" s="962">
        <f t="shared" si="1"/>
        <v>257716</v>
      </c>
      <c r="K16" s="962">
        <f t="shared" si="1"/>
        <v>562204</v>
      </c>
      <c r="L16" s="962">
        <f t="shared" si="1"/>
        <v>355649</v>
      </c>
      <c r="M16" s="962">
        <f t="shared" si="1"/>
        <v>769716</v>
      </c>
      <c r="N16" s="962">
        <f t="shared" si="1"/>
        <v>1070716</v>
      </c>
      <c r="O16" s="963">
        <f>SUM(C16:N16)</f>
        <v>5846395</v>
      </c>
    </row>
    <row r="17" spans="1:15" s="948" customFormat="1" ht="15" customHeight="1" thickBot="1">
      <c r="A17" s="947" t="s">
        <v>542</v>
      </c>
      <c r="B17" s="1234" t="s">
        <v>543</v>
      </c>
      <c r="C17" s="1235"/>
      <c r="D17" s="1235"/>
      <c r="E17" s="1235"/>
      <c r="F17" s="1235"/>
      <c r="G17" s="1235"/>
      <c r="H17" s="1235"/>
      <c r="I17" s="1235"/>
      <c r="J17" s="1235"/>
      <c r="K17" s="1235"/>
      <c r="L17" s="1235"/>
      <c r="M17" s="1235"/>
      <c r="N17" s="1235"/>
      <c r="O17" s="1236"/>
    </row>
    <row r="18" spans="1:17" s="957" customFormat="1" ht="13.5" customHeight="1">
      <c r="A18" s="964" t="s">
        <v>544</v>
      </c>
      <c r="B18" s="958" t="s">
        <v>705</v>
      </c>
      <c r="C18" s="959">
        <v>257716</v>
      </c>
      <c r="D18" s="959">
        <v>257716</v>
      </c>
      <c r="E18" s="959">
        <v>257716</v>
      </c>
      <c r="F18" s="959">
        <v>257716</v>
      </c>
      <c r="G18" s="959">
        <v>257716</v>
      </c>
      <c r="H18" s="959">
        <v>257716</v>
      </c>
      <c r="I18" s="959">
        <v>257716</v>
      </c>
      <c r="J18" s="959">
        <v>257716</v>
      </c>
      <c r="K18" s="959">
        <v>257718</v>
      </c>
      <c r="L18" s="959">
        <v>257716</v>
      </c>
      <c r="M18" s="959">
        <v>257716</v>
      </c>
      <c r="N18" s="959">
        <v>257716</v>
      </c>
      <c r="O18" s="960">
        <f t="shared" si="0"/>
        <v>3092594</v>
      </c>
      <c r="Q18" s="948"/>
    </row>
    <row r="19" spans="1:17" s="957" customFormat="1" ht="27" customHeight="1">
      <c r="A19" s="953" t="s">
        <v>545</v>
      </c>
      <c r="B19" s="954" t="s">
        <v>706</v>
      </c>
      <c r="C19" s="955">
        <v>211000</v>
      </c>
      <c r="D19" s="955"/>
      <c r="E19" s="955">
        <v>55000</v>
      </c>
      <c r="F19" s="955"/>
      <c r="G19" s="955"/>
      <c r="H19" s="955">
        <v>589000</v>
      </c>
      <c r="I19" s="955"/>
      <c r="J19" s="955"/>
      <c r="K19" s="955">
        <v>200000</v>
      </c>
      <c r="L19" s="955"/>
      <c r="M19" s="955">
        <v>512000</v>
      </c>
      <c r="N19" s="955">
        <v>205647</v>
      </c>
      <c r="O19" s="956">
        <f t="shared" si="0"/>
        <v>1772647</v>
      </c>
      <c r="Q19" s="948"/>
    </row>
    <row r="20" spans="1:17" s="957" customFormat="1" ht="13.5" customHeight="1">
      <c r="A20" s="953" t="s">
        <v>546</v>
      </c>
      <c r="B20" s="954" t="s">
        <v>707</v>
      </c>
      <c r="C20" s="955"/>
      <c r="D20" s="955"/>
      <c r="E20" s="955">
        <v>3615</v>
      </c>
      <c r="F20" s="955"/>
      <c r="G20" s="955"/>
      <c r="H20" s="955"/>
      <c r="I20" s="955"/>
      <c r="J20" s="955"/>
      <c r="K20" s="955">
        <v>14628</v>
      </c>
      <c r="L20" s="955"/>
      <c r="M20" s="955"/>
      <c r="N20" s="955"/>
      <c r="O20" s="956">
        <f t="shared" si="0"/>
        <v>18243</v>
      </c>
      <c r="Q20" s="948"/>
    </row>
    <row r="21" spans="1:17" s="957" customFormat="1" ht="13.5" customHeight="1">
      <c r="A21" s="953" t="s">
        <v>547</v>
      </c>
      <c r="B21" s="954" t="s">
        <v>708</v>
      </c>
      <c r="C21" s="955"/>
      <c r="D21" s="955"/>
      <c r="E21" s="955">
        <v>48952</v>
      </c>
      <c r="F21" s="955">
        <v>71876</v>
      </c>
      <c r="G21" s="955">
        <v>26759</v>
      </c>
      <c r="H21" s="955"/>
      <c r="I21" s="955"/>
      <c r="J21" s="955"/>
      <c r="K21" s="955">
        <v>79767</v>
      </c>
      <c r="L21" s="955">
        <v>97933</v>
      </c>
      <c r="M21" s="955"/>
      <c r="N21" s="955">
        <v>597263</v>
      </c>
      <c r="O21" s="956">
        <f t="shared" si="0"/>
        <v>922550</v>
      </c>
      <c r="Q21" s="948"/>
    </row>
    <row r="22" spans="1:17" s="957" customFormat="1" ht="13.5" customHeight="1" thickBot="1">
      <c r="A22" s="953" t="s">
        <v>548</v>
      </c>
      <c r="B22" s="954" t="s">
        <v>552</v>
      </c>
      <c r="C22" s="955"/>
      <c r="D22" s="955"/>
      <c r="E22" s="955">
        <v>10090</v>
      </c>
      <c r="F22" s="955"/>
      <c r="G22" s="955"/>
      <c r="H22" s="955">
        <v>10090</v>
      </c>
      <c r="I22" s="955"/>
      <c r="J22" s="955"/>
      <c r="K22" s="955">
        <v>10091</v>
      </c>
      <c r="L22" s="955"/>
      <c r="M22" s="955"/>
      <c r="N22" s="955">
        <v>10090</v>
      </c>
      <c r="O22" s="956">
        <f t="shared" si="0"/>
        <v>40361</v>
      </c>
      <c r="Q22" s="948"/>
    </row>
    <row r="23" spans="1:15" s="948" customFormat="1" ht="15.75" customHeight="1" thickBot="1">
      <c r="A23" s="953" t="s">
        <v>549</v>
      </c>
      <c r="B23" s="961" t="s">
        <v>553</v>
      </c>
      <c r="C23" s="962">
        <f aca="true" t="shared" si="2" ref="C23:N23">SUM(C18:C22)</f>
        <v>468716</v>
      </c>
      <c r="D23" s="962">
        <f t="shared" si="2"/>
        <v>257716</v>
      </c>
      <c r="E23" s="962">
        <f t="shared" si="2"/>
        <v>375373</v>
      </c>
      <c r="F23" s="962">
        <f t="shared" si="2"/>
        <v>329592</v>
      </c>
      <c r="G23" s="962">
        <f t="shared" si="2"/>
        <v>284475</v>
      </c>
      <c r="H23" s="962">
        <f t="shared" si="2"/>
        <v>856806</v>
      </c>
      <c r="I23" s="962">
        <f t="shared" si="2"/>
        <v>257716</v>
      </c>
      <c r="J23" s="962">
        <f t="shared" si="2"/>
        <v>257716</v>
      </c>
      <c r="K23" s="962">
        <f t="shared" si="2"/>
        <v>562204</v>
      </c>
      <c r="L23" s="962">
        <f t="shared" si="2"/>
        <v>355649</v>
      </c>
      <c r="M23" s="962">
        <f t="shared" si="2"/>
        <v>769716</v>
      </c>
      <c r="N23" s="962">
        <f t="shared" si="2"/>
        <v>1070716</v>
      </c>
      <c r="O23" s="963">
        <f t="shared" si="0"/>
        <v>5846395</v>
      </c>
    </row>
    <row r="24" spans="1:17" ht="16.5" thickBot="1">
      <c r="A24" s="971" t="s">
        <v>551</v>
      </c>
      <c r="B24" s="965" t="s">
        <v>554</v>
      </c>
      <c r="C24" s="966">
        <f aca="true" t="shared" si="3" ref="C24:O24">C16-C23</f>
        <v>0</v>
      </c>
      <c r="D24" s="966">
        <f t="shared" si="3"/>
        <v>0</v>
      </c>
      <c r="E24" s="966">
        <f t="shared" si="3"/>
        <v>0</v>
      </c>
      <c r="F24" s="966">
        <f t="shared" si="3"/>
        <v>0</v>
      </c>
      <c r="G24" s="966">
        <f t="shared" si="3"/>
        <v>0</v>
      </c>
      <c r="H24" s="966">
        <f t="shared" si="3"/>
        <v>0</v>
      </c>
      <c r="I24" s="966">
        <f t="shared" si="3"/>
        <v>0</v>
      </c>
      <c r="J24" s="966">
        <f t="shared" si="3"/>
        <v>0</v>
      </c>
      <c r="K24" s="966">
        <f t="shared" si="3"/>
        <v>0</v>
      </c>
      <c r="L24" s="966">
        <f t="shared" si="3"/>
        <v>0</v>
      </c>
      <c r="M24" s="966">
        <f t="shared" si="3"/>
        <v>0</v>
      </c>
      <c r="N24" s="966">
        <f t="shared" si="3"/>
        <v>0</v>
      </c>
      <c r="O24" s="967">
        <f t="shared" si="3"/>
        <v>0</v>
      </c>
      <c r="Q24" s="948"/>
    </row>
    <row r="25" spans="1:17" ht="15.75">
      <c r="A25" s="968"/>
      <c r="Q25" s="948"/>
    </row>
    <row r="26" spans="2:4" ht="15.75">
      <c r="B26" s="969"/>
      <c r="C26" s="970"/>
      <c r="D26" s="970"/>
    </row>
  </sheetData>
  <sheetProtection/>
  <mergeCells count="4">
    <mergeCell ref="M1:O1"/>
    <mergeCell ref="A2:O2"/>
    <mergeCell ref="B5:O5"/>
    <mergeCell ref="B17:O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7.00390625" style="0" customWidth="1"/>
    <col min="2" max="2" width="32.57421875" style="0" customWidth="1"/>
    <col min="3" max="3" width="12.57421875" style="110" customWidth="1"/>
    <col min="4" max="5" width="11.8515625" style="0" customWidth="1"/>
    <col min="6" max="6" width="10.8515625" style="0" bestFit="1" customWidth="1"/>
    <col min="7" max="7" width="10.8515625" style="0" customWidth="1"/>
    <col min="8" max="9" width="10.8515625" style="0" bestFit="1" customWidth="1"/>
  </cols>
  <sheetData>
    <row r="1" spans="8:9" ht="12.75">
      <c r="H1" s="1237" t="s">
        <v>697</v>
      </c>
      <c r="I1" s="1237"/>
    </row>
    <row r="2" spans="8:9" ht="12.75">
      <c r="H2" s="651"/>
      <c r="I2" s="651"/>
    </row>
    <row r="3" spans="1:9" ht="17.25">
      <c r="A3" s="1168" t="s">
        <v>558</v>
      </c>
      <c r="B3" s="1168"/>
      <c r="C3" s="1168"/>
      <c r="D3" s="1168"/>
      <c r="E3" s="1168"/>
      <c r="F3" s="1168"/>
      <c r="G3" s="1168"/>
      <c r="H3" s="1168"/>
      <c r="I3" s="1168"/>
    </row>
    <row r="4" spans="1:9" ht="17.25">
      <c r="A4" s="1168" t="s">
        <v>559</v>
      </c>
      <c r="B4" s="1168"/>
      <c r="C4" s="1168"/>
      <c r="D4" s="1168"/>
      <c r="E4" s="1168"/>
      <c r="F4" s="1168"/>
      <c r="G4" s="1168"/>
      <c r="H4" s="1168"/>
      <c r="I4" s="1168"/>
    </row>
    <row r="5" spans="1:9" ht="24" customHeight="1" thickBot="1">
      <c r="A5" s="626"/>
      <c r="B5" s="652"/>
      <c r="C5" s="652"/>
      <c r="D5" s="652"/>
      <c r="E5" s="652"/>
      <c r="F5" s="652"/>
      <c r="G5" s="652"/>
      <c r="H5" s="652"/>
      <c r="I5" s="653" t="s">
        <v>560</v>
      </c>
    </row>
    <row r="6" spans="1:9" ht="24.75" customHeight="1">
      <c r="A6" s="1238" t="s">
        <v>555</v>
      </c>
      <c r="B6" s="1240" t="s">
        <v>561</v>
      </c>
      <c r="C6" s="1242" t="s">
        <v>562</v>
      </c>
      <c r="D6" s="654" t="s">
        <v>563</v>
      </c>
      <c r="E6" s="655" t="s">
        <v>564</v>
      </c>
      <c r="F6" s="656" t="s">
        <v>565</v>
      </c>
      <c r="G6" s="657"/>
      <c r="H6" s="657"/>
      <c r="I6" s="658"/>
    </row>
    <row r="7" spans="1:9" ht="24" customHeight="1" thickBot="1">
      <c r="A7" s="1239"/>
      <c r="B7" s="1241"/>
      <c r="C7" s="1243"/>
      <c r="D7" s="659" t="s">
        <v>566</v>
      </c>
      <c r="E7" s="660" t="s">
        <v>567</v>
      </c>
      <c r="F7" s="661" t="s">
        <v>186</v>
      </c>
      <c r="G7" s="662" t="s">
        <v>227</v>
      </c>
      <c r="H7" s="662" t="s">
        <v>228</v>
      </c>
      <c r="I7" s="663" t="s">
        <v>568</v>
      </c>
    </row>
    <row r="8" spans="1:9" ht="34.5" customHeight="1" thickBot="1">
      <c r="A8" s="664"/>
      <c r="B8" s="665" t="s">
        <v>569</v>
      </c>
      <c r="C8" s="665"/>
      <c r="D8" s="666"/>
      <c r="E8" s="666"/>
      <c r="F8" s="667">
        <v>0</v>
      </c>
      <c r="G8" s="668">
        <f>SUM(G9:G9)</f>
        <v>0</v>
      </c>
      <c r="H8" s="668">
        <f>SUM(H9:H9)</f>
        <v>0</v>
      </c>
      <c r="I8" s="669">
        <f>SUM(I9:I9)</f>
        <v>0</v>
      </c>
    </row>
    <row r="9" spans="1:9" ht="34.5" customHeight="1" thickBot="1">
      <c r="A9" s="670">
        <v>1</v>
      </c>
      <c r="B9" s="671" t="s">
        <v>570</v>
      </c>
      <c r="C9" s="671"/>
      <c r="D9" s="672"/>
      <c r="E9" s="672"/>
      <c r="F9" s="673">
        <v>0</v>
      </c>
      <c r="G9" s="674">
        <v>0</v>
      </c>
      <c r="H9" s="674">
        <v>0</v>
      </c>
      <c r="I9" s="675">
        <v>0</v>
      </c>
    </row>
    <row r="10" spans="1:9" ht="34.5" customHeight="1" thickBot="1">
      <c r="A10" s="664"/>
      <c r="B10" s="665" t="s">
        <v>98</v>
      </c>
      <c r="C10" s="665"/>
      <c r="D10" s="666"/>
      <c r="E10" s="666"/>
      <c r="F10" s="912">
        <f>SUM(F11:F14)</f>
        <v>113125</v>
      </c>
      <c r="G10" s="912">
        <f>SUM(G11:G14)</f>
        <v>73945.8</v>
      </c>
      <c r="H10" s="912">
        <f>SUM(H11:H14)</f>
        <v>47267.600000000006</v>
      </c>
      <c r="I10" s="913">
        <f>SUM(I11:I14)</f>
        <v>33088.40000000001</v>
      </c>
    </row>
    <row r="11" spans="1:9" ht="34.5" customHeight="1">
      <c r="A11" s="676">
        <f>A10+1</f>
        <v>1</v>
      </c>
      <c r="B11" s="677" t="s">
        <v>162</v>
      </c>
      <c r="C11" s="677" t="s">
        <v>571</v>
      </c>
      <c r="D11" s="678">
        <v>38979</v>
      </c>
      <c r="E11" s="678">
        <v>41455</v>
      </c>
      <c r="F11" s="679">
        <v>4087</v>
      </c>
      <c r="G11" s="679">
        <v>1362</v>
      </c>
      <c r="H11" s="679">
        <v>0</v>
      </c>
      <c r="I11" s="680">
        <v>0</v>
      </c>
    </row>
    <row r="12" spans="1:9" ht="34.5" customHeight="1">
      <c r="A12" s="681">
        <f>A11+1</f>
        <v>2</v>
      </c>
      <c r="B12" s="677" t="s">
        <v>163</v>
      </c>
      <c r="C12" s="677" t="s">
        <v>571</v>
      </c>
      <c r="D12" s="678">
        <v>38987</v>
      </c>
      <c r="E12" s="678">
        <v>41455</v>
      </c>
      <c r="F12" s="679">
        <v>16501</v>
      </c>
      <c r="G12" s="679">
        <v>5500</v>
      </c>
      <c r="H12" s="679">
        <v>0</v>
      </c>
      <c r="I12" s="680">
        <v>0</v>
      </c>
    </row>
    <row r="13" spans="1:9" ht="34.5" customHeight="1">
      <c r="A13" s="670">
        <f>A12+1</f>
        <v>3</v>
      </c>
      <c r="B13" s="677" t="s">
        <v>164</v>
      </c>
      <c r="C13" s="677" t="s">
        <v>571</v>
      </c>
      <c r="D13" s="682">
        <v>38979</v>
      </c>
      <c r="E13" s="682">
        <v>41455</v>
      </c>
      <c r="F13" s="683">
        <v>16911</v>
      </c>
      <c r="G13" s="683">
        <v>5637</v>
      </c>
      <c r="H13" s="683">
        <v>0</v>
      </c>
      <c r="I13" s="684">
        <v>0</v>
      </c>
    </row>
    <row r="14" spans="1:9" ht="34.5" customHeight="1" thickBot="1">
      <c r="A14" s="685">
        <f>A13+1</f>
        <v>4</v>
      </c>
      <c r="B14" s="834" t="s">
        <v>572</v>
      </c>
      <c r="C14" s="677" t="s">
        <v>571</v>
      </c>
      <c r="D14" s="686">
        <v>39476</v>
      </c>
      <c r="E14" s="686">
        <v>42735</v>
      </c>
      <c r="F14" s="687">
        <v>75626</v>
      </c>
      <c r="G14" s="687">
        <f>F14-(14770*4*240/1000)</f>
        <v>61446.8</v>
      </c>
      <c r="H14" s="687">
        <f>G14-(14770*4*240/1000)</f>
        <v>47267.600000000006</v>
      </c>
      <c r="I14" s="911">
        <f>H14-(14770*4*240/1000)</f>
        <v>33088.40000000001</v>
      </c>
    </row>
    <row r="15" spans="1:9" ht="34.5" customHeight="1" thickBot="1">
      <c r="A15" s="664"/>
      <c r="B15" s="688" t="s">
        <v>573</v>
      </c>
      <c r="C15" s="688"/>
      <c r="D15" s="666"/>
      <c r="E15" s="666"/>
      <c r="F15" s="912">
        <f>F8+F10</f>
        <v>113125</v>
      </c>
      <c r="G15" s="912">
        <f>G8+G10</f>
        <v>73945.8</v>
      </c>
      <c r="H15" s="914">
        <f>H8+H10</f>
        <v>47267.600000000006</v>
      </c>
      <c r="I15" s="915">
        <f>I8+I10</f>
        <v>33088.40000000001</v>
      </c>
    </row>
    <row r="16" spans="1:9" ht="12.75">
      <c r="A16" s="689"/>
      <c r="B16" s="652"/>
      <c r="C16" s="652"/>
      <c r="D16" s="652"/>
      <c r="E16" s="652"/>
      <c r="F16" s="652"/>
      <c r="G16" s="652"/>
      <c r="H16" s="652"/>
      <c r="I16" s="652"/>
    </row>
  </sheetData>
  <sheetProtection/>
  <mergeCells count="6">
    <mergeCell ref="H1:I1"/>
    <mergeCell ref="A3:I3"/>
    <mergeCell ref="A4:I4"/>
    <mergeCell ref="A6:A7"/>
    <mergeCell ref="B6:B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90"/>
  <sheetViews>
    <sheetView zoomScalePageLayoutView="0" workbookViewId="0" topLeftCell="G1">
      <selection activeCell="R2" sqref="R2"/>
    </sheetView>
  </sheetViews>
  <sheetFormatPr defaultColWidth="9.140625" defaultRowHeight="12.75"/>
  <cols>
    <col min="1" max="3" width="4.7109375" style="119" customWidth="1"/>
    <col min="4" max="10" width="9.140625" style="119" customWidth="1"/>
    <col min="11" max="11" width="4.8515625" style="119" customWidth="1"/>
    <col min="12" max="12" width="5.421875" style="119" customWidth="1"/>
    <col min="13" max="13" width="10.28125" style="119" customWidth="1"/>
    <col min="14" max="14" width="8.57421875" style="119" customWidth="1"/>
    <col min="15" max="15" width="5.28125" style="119" customWidth="1"/>
    <col min="16" max="16" width="4.140625" style="119" customWidth="1"/>
    <col min="17" max="17" width="14.7109375" style="119" customWidth="1"/>
    <col min="18" max="18" width="9.140625" style="119" customWidth="1"/>
    <col min="19" max="19" width="15.7109375" style="119" customWidth="1"/>
    <col min="20" max="16384" width="9.140625" style="119" customWidth="1"/>
  </cols>
  <sheetData>
    <row r="1" spans="1:26" ht="15.75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1"/>
      <c r="L1" s="692"/>
      <c r="M1" s="692"/>
      <c r="N1" s="692"/>
      <c r="O1" s="692"/>
      <c r="P1" s="692"/>
      <c r="Q1" s="692"/>
      <c r="R1" s="1244" t="s">
        <v>696</v>
      </c>
      <c r="S1" s="1245"/>
      <c r="T1" s="692"/>
      <c r="U1" s="693"/>
      <c r="V1" s="693"/>
      <c r="W1" s="694"/>
      <c r="X1" s="693"/>
      <c r="Y1" s="695"/>
      <c r="Z1" s="693"/>
    </row>
    <row r="2" spans="1:26" ht="22.5">
      <c r="A2" s="696" t="s">
        <v>574</v>
      </c>
      <c r="B2" s="697"/>
      <c r="C2" s="697"/>
      <c r="D2" s="698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9" t="s">
        <v>575</v>
      </c>
      <c r="S2" s="692"/>
      <c r="T2" s="697"/>
      <c r="U2" s="697"/>
      <c r="V2" s="693"/>
      <c r="W2" s="697"/>
      <c r="X2" s="700"/>
      <c r="Y2" s="700"/>
      <c r="Z2" s="690"/>
    </row>
    <row r="3" spans="1:26" ht="22.5" customHeight="1">
      <c r="A3" s="692"/>
      <c r="B3" s="697"/>
      <c r="C3" s="697"/>
      <c r="D3" s="698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700"/>
      <c r="Y3" s="700"/>
      <c r="Z3" s="690"/>
    </row>
    <row r="4" spans="1:26" ht="13.5" thickBot="1">
      <c r="A4" s="692"/>
      <c r="B4" s="692"/>
      <c r="T4" s="692"/>
      <c r="U4" s="693"/>
      <c r="V4" s="693"/>
      <c r="W4" s="693"/>
      <c r="X4" s="693"/>
      <c r="Y4" s="693"/>
      <c r="Z4" s="693"/>
    </row>
    <row r="5" spans="1:26" ht="22.5" customHeight="1" thickBot="1">
      <c r="A5" s="1246" t="s">
        <v>576</v>
      </c>
      <c r="B5" s="1246"/>
      <c r="C5" s="1246"/>
      <c r="D5" s="1246"/>
      <c r="E5" s="1246"/>
      <c r="F5" s="1247" t="str">
        <f>IF('[1]Globális'!$L$5&lt;&gt;6,'[1]Globális'!$K$4,"")</f>
        <v>Kapuvár</v>
      </c>
      <c r="G5" s="1248"/>
      <c r="H5" s="1248"/>
      <c r="I5" s="1248"/>
      <c r="J5" s="1248"/>
      <c r="K5" s="1248"/>
      <c r="L5" s="1248"/>
      <c r="M5" s="1248"/>
      <c r="N5" s="1249"/>
      <c r="O5" s="692"/>
      <c r="P5" s="702"/>
      <c r="Q5" s="701" t="s">
        <v>577</v>
      </c>
      <c r="R5" s="703"/>
      <c r="S5" s="704">
        <f>IF('[1]Globális'!$L$5&lt;&gt;6,'[1]Globális'!$K$5,"")</f>
        <v>828334</v>
      </c>
      <c r="T5" s="705"/>
      <c r="U5" s="706"/>
      <c r="V5" s="693"/>
      <c r="W5" s="693"/>
      <c r="X5" s="693"/>
      <c r="Y5" s="693"/>
      <c r="Z5" s="693"/>
    </row>
    <row r="6" spans="1:26" ht="13.5" thickBot="1">
      <c r="A6" s="690"/>
      <c r="B6" s="690"/>
      <c r="C6" s="690"/>
      <c r="D6" s="690"/>
      <c r="E6" s="690"/>
      <c r="F6" s="690"/>
      <c r="G6" s="690"/>
      <c r="H6" s="690"/>
      <c r="I6" s="690"/>
      <c r="J6" s="690"/>
      <c r="K6" s="691"/>
      <c r="L6" s="692"/>
      <c r="M6" s="692"/>
      <c r="N6" s="692"/>
      <c r="O6" s="692"/>
      <c r="P6" s="692"/>
      <c r="Q6" s="693"/>
      <c r="R6" s="692"/>
      <c r="S6" s="707"/>
      <c r="T6" s="692"/>
      <c r="U6" s="693"/>
      <c r="V6" s="693"/>
      <c r="W6" s="693"/>
      <c r="X6" s="693"/>
      <c r="Y6" s="693"/>
      <c r="Z6" s="693"/>
    </row>
    <row r="7" spans="1:26" ht="20.25" customHeight="1" thickBot="1">
      <c r="A7" s="696"/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  <c r="M7" s="697"/>
      <c r="N7" s="697"/>
      <c r="O7" s="708" t="s">
        <v>578</v>
      </c>
      <c r="R7" s="697"/>
      <c r="S7" s="709">
        <v>10584</v>
      </c>
      <c r="T7" s="700"/>
      <c r="U7" s="690"/>
      <c r="V7" s="693"/>
      <c r="W7" s="693"/>
      <c r="X7" s="693"/>
      <c r="Y7" s="693"/>
      <c r="Z7" s="693"/>
    </row>
    <row r="8" spans="1:26" ht="13.5" thickBot="1">
      <c r="A8" s="692"/>
      <c r="B8" s="692"/>
      <c r="C8" s="692"/>
      <c r="D8" s="692"/>
      <c r="E8" s="692"/>
      <c r="F8" s="692"/>
      <c r="G8" s="693"/>
      <c r="H8" s="710"/>
      <c r="I8" s="692"/>
      <c r="J8" s="692"/>
      <c r="K8" s="692"/>
      <c r="L8" s="692"/>
      <c r="M8" s="692"/>
      <c r="N8" s="692"/>
      <c r="O8" s="692"/>
      <c r="P8" s="692"/>
      <c r="Q8" s="692"/>
      <c r="R8" s="692"/>
      <c r="S8" s="707"/>
      <c r="T8" s="692"/>
      <c r="U8" s="693"/>
      <c r="V8" s="693"/>
      <c r="W8" s="693"/>
      <c r="X8" s="693"/>
      <c r="Y8" s="693"/>
      <c r="Z8" s="693"/>
    </row>
    <row r="9" spans="1:26" ht="15" customHeight="1" thickBot="1" thickTop="1">
      <c r="A9" s="1250" t="s">
        <v>579</v>
      </c>
      <c r="B9" s="711"/>
      <c r="C9" s="712"/>
      <c r="D9" s="712"/>
      <c r="E9" s="712"/>
      <c r="F9" s="712"/>
      <c r="G9" s="712"/>
      <c r="H9" s="712"/>
      <c r="I9" s="712"/>
      <c r="J9" s="712"/>
      <c r="K9" s="713" t="s">
        <v>515</v>
      </c>
      <c r="L9" s="712"/>
      <c r="M9" s="712"/>
      <c r="N9" s="712"/>
      <c r="O9" s="713"/>
      <c r="P9" s="714"/>
      <c r="Q9" s="712"/>
      <c r="R9" s="715"/>
      <c r="S9" s="716" t="s">
        <v>580</v>
      </c>
      <c r="T9" s="692"/>
      <c r="U9" s="693"/>
      <c r="V9" s="693"/>
      <c r="W9" s="693"/>
      <c r="X9" s="693"/>
      <c r="Y9" s="693"/>
      <c r="Z9" s="693"/>
    </row>
    <row r="10" spans="1:26" ht="15" customHeight="1" thickBot="1">
      <c r="A10" s="1251"/>
      <c r="B10" s="1252" t="s">
        <v>581</v>
      </c>
      <c r="C10" s="1253"/>
      <c r="D10" s="717"/>
      <c r="E10" s="718"/>
      <c r="F10" s="718"/>
      <c r="G10" s="718"/>
      <c r="H10" s="718"/>
      <c r="I10" s="718"/>
      <c r="J10" s="718"/>
      <c r="K10" s="719" t="s">
        <v>582</v>
      </c>
      <c r="L10" s="718"/>
      <c r="M10" s="720"/>
      <c r="N10" s="720"/>
      <c r="O10" s="719"/>
      <c r="P10" s="721"/>
      <c r="Q10" s="718"/>
      <c r="R10" s="722"/>
      <c r="S10" s="723" t="s">
        <v>583</v>
      </c>
      <c r="T10" s="692"/>
      <c r="U10" s="693"/>
      <c r="V10" s="693"/>
      <c r="W10" s="693"/>
      <c r="X10" s="693"/>
      <c r="Y10" s="693"/>
      <c r="Z10" s="693"/>
    </row>
    <row r="11" spans="1:26" ht="13.5" thickTop="1">
      <c r="A11" s="724"/>
      <c r="B11" s="725"/>
      <c r="C11" s="725"/>
      <c r="D11" s="725"/>
      <c r="E11" s="726"/>
      <c r="F11" s="725"/>
      <c r="G11" s="725"/>
      <c r="H11" s="725"/>
      <c r="I11" s="725"/>
      <c r="J11" s="725"/>
      <c r="K11" s="725"/>
      <c r="L11" s="725"/>
      <c r="M11" s="727"/>
      <c r="N11" s="727"/>
      <c r="O11" s="727"/>
      <c r="P11" s="727"/>
      <c r="Q11" s="728"/>
      <c r="R11" s="729"/>
      <c r="S11" s="730"/>
      <c r="T11" s="692"/>
      <c r="U11" s="693"/>
      <c r="V11" s="693"/>
      <c r="W11" s="693"/>
      <c r="X11" s="693"/>
      <c r="Y11" s="693"/>
      <c r="Z11" s="693"/>
    </row>
    <row r="12" spans="1:26" ht="15.75">
      <c r="A12" s="731"/>
      <c r="B12" s="727"/>
      <c r="C12" s="732"/>
      <c r="D12" s="733" t="s">
        <v>584</v>
      </c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34"/>
      <c r="S12" s="730"/>
      <c r="T12" s="692"/>
      <c r="U12" s="693"/>
      <c r="V12" s="693"/>
      <c r="W12" s="693"/>
      <c r="X12" s="693"/>
      <c r="Y12" s="693"/>
      <c r="Z12" s="693"/>
    </row>
    <row r="13" spans="1:26" ht="13.5" thickBot="1">
      <c r="A13" s="731"/>
      <c r="B13" s="735"/>
      <c r="C13" s="736"/>
      <c r="D13" s="731"/>
      <c r="E13" s="731"/>
      <c r="F13" s="734"/>
      <c r="G13" s="727"/>
      <c r="H13" s="727"/>
      <c r="I13" s="727"/>
      <c r="J13" s="727"/>
      <c r="K13" s="727"/>
      <c r="L13" s="727"/>
      <c r="M13" s="727"/>
      <c r="N13" s="727"/>
      <c r="O13" s="727"/>
      <c r="P13" s="727"/>
      <c r="Q13" s="727"/>
      <c r="R13" s="734"/>
      <c r="S13" s="737"/>
      <c r="T13" s="692"/>
      <c r="U13" s="693"/>
      <c r="V13" s="693"/>
      <c r="W13" s="693"/>
      <c r="X13" s="693"/>
      <c r="Y13" s="693"/>
      <c r="Z13" s="693"/>
    </row>
    <row r="14" spans="1:26" ht="15" customHeight="1">
      <c r="A14" s="738">
        <v>1</v>
      </c>
      <c r="B14" s="738">
        <v>3</v>
      </c>
      <c r="C14" s="738">
        <v>1</v>
      </c>
      <c r="D14" s="739" t="s">
        <v>585</v>
      </c>
      <c r="E14" s="740"/>
      <c r="F14" s="741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3"/>
      <c r="S14" s="744">
        <v>43119216</v>
      </c>
      <c r="T14" s="692"/>
      <c r="U14" s="693"/>
      <c r="V14" s="693"/>
      <c r="W14" s="693"/>
      <c r="X14" s="693"/>
      <c r="Y14" s="693"/>
      <c r="Z14" s="693"/>
    </row>
    <row r="15" spans="1:26" ht="15" customHeight="1">
      <c r="A15" s="745">
        <v>2</v>
      </c>
      <c r="B15" s="745">
        <v>3</v>
      </c>
      <c r="C15" s="745">
        <v>2</v>
      </c>
      <c r="D15" s="746" t="s">
        <v>586</v>
      </c>
      <c r="E15" s="747"/>
      <c r="F15" s="748"/>
      <c r="G15" s="749"/>
      <c r="H15" s="749"/>
      <c r="I15" s="750"/>
      <c r="J15" s="751"/>
      <c r="K15" s="751"/>
      <c r="L15" s="751"/>
      <c r="M15" s="751"/>
      <c r="N15" s="751"/>
      <c r="O15" s="751"/>
      <c r="P15" s="751"/>
      <c r="Q15" s="751"/>
      <c r="R15" s="752"/>
      <c r="S15" s="753">
        <v>11121968</v>
      </c>
      <c r="T15" s="692"/>
      <c r="U15" s="693"/>
      <c r="V15" s="693"/>
      <c r="W15" s="693"/>
      <c r="X15" s="693"/>
      <c r="Y15" s="693"/>
      <c r="Z15" s="693"/>
    </row>
    <row r="16" spans="1:26" ht="15" customHeight="1">
      <c r="A16" s="745">
        <v>3</v>
      </c>
      <c r="B16" s="745">
        <v>3</v>
      </c>
      <c r="C16" s="745">
        <v>3</v>
      </c>
      <c r="D16" s="746" t="s">
        <v>587</v>
      </c>
      <c r="E16" s="747"/>
      <c r="F16" s="748"/>
      <c r="G16" s="749"/>
      <c r="H16" s="749"/>
      <c r="I16" s="754"/>
      <c r="J16" s="751"/>
      <c r="K16" s="751"/>
      <c r="L16" s="751"/>
      <c r="M16" s="751"/>
      <c r="N16" s="751"/>
      <c r="O16" s="751"/>
      <c r="P16" s="751"/>
      <c r="Q16" s="751"/>
      <c r="R16" s="752"/>
      <c r="S16" s="753">
        <v>0</v>
      </c>
      <c r="T16" s="692"/>
      <c r="U16" s="693"/>
      <c r="V16" s="693"/>
      <c r="W16" s="693"/>
      <c r="X16" s="693"/>
      <c r="Y16" s="693"/>
      <c r="Z16" s="693"/>
    </row>
    <row r="17" spans="1:26" ht="15" customHeight="1">
      <c r="A17" s="745">
        <f>A16+1</f>
        <v>4</v>
      </c>
      <c r="B17" s="745">
        <v>3</v>
      </c>
      <c r="C17" s="745">
        <v>5</v>
      </c>
      <c r="D17" s="746" t="s">
        <v>588</v>
      </c>
      <c r="E17" s="747"/>
      <c r="F17" s="748"/>
      <c r="G17" s="749"/>
      <c r="H17" s="749"/>
      <c r="I17" s="754"/>
      <c r="J17" s="751"/>
      <c r="K17" s="751"/>
      <c r="L17" s="751"/>
      <c r="M17" s="751"/>
      <c r="N17" s="751"/>
      <c r="O17" s="751"/>
      <c r="P17" s="751"/>
      <c r="Q17" s="751"/>
      <c r="R17" s="752"/>
      <c r="S17" s="753">
        <v>175004</v>
      </c>
      <c r="T17" s="692"/>
      <c r="U17" s="693"/>
      <c r="V17" s="693"/>
      <c r="W17" s="693"/>
      <c r="X17" s="693"/>
      <c r="Y17" s="693"/>
      <c r="Z17" s="693"/>
    </row>
    <row r="18" spans="1:26" ht="15" customHeight="1">
      <c r="A18" s="745">
        <f aca="true" t="shared" si="0" ref="A18:A39">A17+1</f>
        <v>5</v>
      </c>
      <c r="B18" s="745">
        <v>3</v>
      </c>
      <c r="C18" s="745">
        <v>6</v>
      </c>
      <c r="D18" s="746" t="s">
        <v>589</v>
      </c>
      <c r="E18" s="747"/>
      <c r="F18" s="748"/>
      <c r="G18" s="749"/>
      <c r="H18" s="749"/>
      <c r="I18" s="754"/>
      <c r="J18" s="751"/>
      <c r="K18" s="751"/>
      <c r="L18" s="751"/>
      <c r="M18" s="751"/>
      <c r="N18" s="751"/>
      <c r="O18" s="751"/>
      <c r="P18" s="751"/>
      <c r="Q18" s="751"/>
      <c r="R18" s="752"/>
      <c r="S18" s="753">
        <v>0</v>
      </c>
      <c r="T18" s="692"/>
      <c r="U18" s="693"/>
      <c r="V18" s="693"/>
      <c r="W18" s="693"/>
      <c r="X18" s="693"/>
      <c r="Y18" s="693"/>
      <c r="Z18" s="693"/>
    </row>
    <row r="19" spans="1:26" ht="15" customHeight="1">
      <c r="A19" s="745">
        <f t="shared" si="0"/>
        <v>6</v>
      </c>
      <c r="B19" s="755">
        <v>3</v>
      </c>
      <c r="C19" s="745">
        <v>7</v>
      </c>
      <c r="D19" s="746" t="s">
        <v>590</v>
      </c>
      <c r="E19" s="747"/>
      <c r="F19" s="748"/>
      <c r="G19" s="749"/>
      <c r="H19" s="749"/>
      <c r="I19" s="754"/>
      <c r="J19" s="751"/>
      <c r="K19" s="751"/>
      <c r="L19" s="751"/>
      <c r="M19" s="751"/>
      <c r="N19" s="751"/>
      <c r="O19" s="751"/>
      <c r="P19" s="751"/>
      <c r="Q19" s="751"/>
      <c r="R19" s="752"/>
      <c r="S19" s="753">
        <v>9875359</v>
      </c>
      <c r="T19" s="692"/>
      <c r="U19" s="693"/>
      <c r="V19" s="693"/>
      <c r="W19" s="694"/>
      <c r="X19" s="693"/>
      <c r="Y19" s="693"/>
      <c r="Z19" s="693"/>
    </row>
    <row r="20" spans="1:26" ht="15" customHeight="1">
      <c r="A20" s="745">
        <f t="shared" si="0"/>
        <v>7</v>
      </c>
      <c r="B20" s="745">
        <v>3</v>
      </c>
      <c r="C20" s="745">
        <v>8</v>
      </c>
      <c r="D20" s="746" t="s">
        <v>591</v>
      </c>
      <c r="E20" s="747"/>
      <c r="F20" s="748"/>
      <c r="G20" s="749"/>
      <c r="H20" s="749"/>
      <c r="I20" s="754"/>
      <c r="J20" s="751"/>
      <c r="K20" s="751"/>
      <c r="L20" s="751"/>
      <c r="M20" s="751"/>
      <c r="N20" s="751"/>
      <c r="O20" s="751"/>
      <c r="P20" s="751"/>
      <c r="Q20" s="751"/>
      <c r="R20" s="752"/>
      <c r="S20" s="753">
        <v>4500000</v>
      </c>
      <c r="T20" s="692"/>
      <c r="U20" s="693"/>
      <c r="V20" s="693"/>
      <c r="W20" s="694"/>
      <c r="X20" s="693"/>
      <c r="Y20" s="693"/>
      <c r="Z20" s="693"/>
    </row>
    <row r="21" spans="1:26" ht="15" customHeight="1">
      <c r="A21" s="745">
        <f t="shared" si="0"/>
        <v>8</v>
      </c>
      <c r="B21" s="755">
        <v>3</v>
      </c>
      <c r="C21" s="745">
        <v>10</v>
      </c>
      <c r="D21" s="746" t="s">
        <v>592</v>
      </c>
      <c r="E21" s="747"/>
      <c r="F21" s="748"/>
      <c r="G21" s="749"/>
      <c r="H21" s="749"/>
      <c r="I21" s="754"/>
      <c r="J21" s="751"/>
      <c r="K21" s="751"/>
      <c r="L21" s="751"/>
      <c r="M21" s="751"/>
      <c r="N21" s="751"/>
      <c r="O21" s="751"/>
      <c r="P21" s="751"/>
      <c r="Q21" s="751"/>
      <c r="R21" s="752"/>
      <c r="S21" s="753">
        <v>25311821</v>
      </c>
      <c r="T21" s="692"/>
      <c r="U21" s="693"/>
      <c r="V21" s="693"/>
      <c r="W21" s="695"/>
      <c r="X21" s="693"/>
      <c r="Y21" s="693"/>
      <c r="Z21" s="693"/>
    </row>
    <row r="22" spans="1:26" ht="15" customHeight="1">
      <c r="A22" s="745">
        <f t="shared" si="0"/>
        <v>9</v>
      </c>
      <c r="B22" s="745">
        <v>3</v>
      </c>
      <c r="C22" s="745">
        <v>11</v>
      </c>
      <c r="D22" s="746" t="s">
        <v>593</v>
      </c>
      <c r="E22" s="747"/>
      <c r="F22" s="748"/>
      <c r="G22" s="749"/>
      <c r="H22" s="749"/>
      <c r="I22" s="754"/>
      <c r="J22" s="751"/>
      <c r="K22" s="751"/>
      <c r="L22" s="751"/>
      <c r="M22" s="751"/>
      <c r="N22" s="751"/>
      <c r="O22" s="751"/>
      <c r="P22" s="751"/>
      <c r="Q22" s="751"/>
      <c r="R22" s="752"/>
      <c r="S22" s="753">
        <v>55920500</v>
      </c>
      <c r="T22" s="692"/>
      <c r="U22" s="693"/>
      <c r="V22" s="693"/>
      <c r="W22" s="695"/>
      <c r="X22" s="695"/>
      <c r="Y22" s="693"/>
      <c r="Z22" s="693"/>
    </row>
    <row r="23" spans="1:26" ht="15" customHeight="1">
      <c r="A23" s="745">
        <f t="shared" si="0"/>
        <v>10</v>
      </c>
      <c r="B23" s="745">
        <v>3</v>
      </c>
      <c r="C23" s="745">
        <v>12</v>
      </c>
      <c r="D23" s="746" t="s">
        <v>594</v>
      </c>
      <c r="E23" s="747"/>
      <c r="F23" s="748"/>
      <c r="G23" s="749"/>
      <c r="H23" s="749"/>
      <c r="I23" s="754"/>
      <c r="J23" s="751"/>
      <c r="K23" s="751"/>
      <c r="L23" s="751"/>
      <c r="M23" s="751"/>
      <c r="N23" s="751"/>
      <c r="O23" s="751"/>
      <c r="P23" s="751"/>
      <c r="Q23" s="751"/>
      <c r="R23" s="752"/>
      <c r="S23" s="753">
        <v>0</v>
      </c>
      <c r="T23" s="692"/>
      <c r="U23" s="693"/>
      <c r="V23" s="693"/>
      <c r="W23" s="695"/>
      <c r="X23" s="695"/>
      <c r="Y23" s="693"/>
      <c r="Z23" s="693"/>
    </row>
    <row r="24" spans="1:26" ht="15" customHeight="1">
      <c r="A24" s="745">
        <f t="shared" si="0"/>
        <v>11</v>
      </c>
      <c r="B24" s="745">
        <v>3</v>
      </c>
      <c r="C24" s="745">
        <v>13</v>
      </c>
      <c r="D24" s="746" t="s">
        <v>595</v>
      </c>
      <c r="E24" s="747"/>
      <c r="F24" s="748"/>
      <c r="G24" s="749"/>
      <c r="H24" s="749"/>
      <c r="I24" s="754"/>
      <c r="J24" s="751"/>
      <c r="K24" s="751"/>
      <c r="L24" s="751"/>
      <c r="M24" s="751"/>
      <c r="N24" s="751"/>
      <c r="O24" s="751"/>
      <c r="P24" s="751"/>
      <c r="Q24" s="751"/>
      <c r="R24" s="752"/>
      <c r="S24" s="753">
        <v>0</v>
      </c>
      <c r="T24" s="692"/>
      <c r="U24" s="693"/>
      <c r="V24" s="693"/>
      <c r="W24" s="695"/>
      <c r="X24" s="695"/>
      <c r="Y24" s="693"/>
      <c r="Z24" s="693"/>
    </row>
    <row r="25" spans="1:26" ht="15" customHeight="1">
      <c r="A25" s="745">
        <f t="shared" si="0"/>
        <v>12</v>
      </c>
      <c r="B25" s="745">
        <v>3</v>
      </c>
      <c r="C25" s="745">
        <v>14</v>
      </c>
      <c r="D25" s="746" t="s">
        <v>596</v>
      </c>
      <c r="E25" s="747"/>
      <c r="F25" s="748"/>
      <c r="G25" s="749"/>
      <c r="H25" s="749"/>
      <c r="I25" s="754"/>
      <c r="J25" s="751"/>
      <c r="K25" s="751"/>
      <c r="L25" s="751"/>
      <c r="M25" s="751"/>
      <c r="N25" s="751"/>
      <c r="O25" s="751"/>
      <c r="P25" s="751"/>
      <c r="Q25" s="751"/>
      <c r="R25" s="752"/>
      <c r="S25" s="753">
        <v>8399700</v>
      </c>
      <c r="T25" s="692"/>
      <c r="U25" s="693"/>
      <c r="V25" s="693"/>
      <c r="W25" s="695"/>
      <c r="X25" s="695"/>
      <c r="Y25" s="695"/>
      <c r="Z25" s="693"/>
    </row>
    <row r="26" spans="1:26" ht="15" customHeight="1">
      <c r="A26" s="745">
        <f t="shared" si="0"/>
        <v>13</v>
      </c>
      <c r="B26" s="745">
        <v>3</v>
      </c>
      <c r="C26" s="745">
        <v>15</v>
      </c>
      <c r="D26" s="746" t="s">
        <v>597</v>
      </c>
      <c r="E26" s="747"/>
      <c r="F26" s="748"/>
      <c r="G26" s="749"/>
      <c r="H26" s="749"/>
      <c r="I26" s="754"/>
      <c r="J26" s="751"/>
      <c r="K26" s="751"/>
      <c r="L26" s="751"/>
      <c r="M26" s="751"/>
      <c r="N26" s="751"/>
      <c r="O26" s="751"/>
      <c r="P26" s="751"/>
      <c r="Q26" s="751"/>
      <c r="R26" s="752"/>
      <c r="S26" s="753">
        <v>358845002</v>
      </c>
      <c r="T26" s="692"/>
      <c r="U26" s="693"/>
      <c r="V26" s="693"/>
      <c r="W26" s="693"/>
      <c r="X26" s="693"/>
      <c r="Y26" s="693"/>
      <c r="Z26" s="693"/>
    </row>
    <row r="27" spans="1:26" ht="15" customHeight="1" thickBot="1">
      <c r="A27" s="745">
        <f t="shared" si="0"/>
        <v>14</v>
      </c>
      <c r="B27" s="745">
        <v>3</v>
      </c>
      <c r="C27" s="745">
        <v>16</v>
      </c>
      <c r="D27" s="746" t="s">
        <v>598</v>
      </c>
      <c r="E27" s="747"/>
      <c r="F27" s="748"/>
      <c r="G27" s="749"/>
      <c r="H27" s="749"/>
      <c r="I27" s="754"/>
      <c r="J27" s="751"/>
      <c r="K27" s="751"/>
      <c r="L27" s="751"/>
      <c r="M27" s="751"/>
      <c r="N27" s="751"/>
      <c r="O27" s="751"/>
      <c r="P27" s="751"/>
      <c r="Q27" s="751"/>
      <c r="R27" s="752"/>
      <c r="S27" s="753">
        <v>50254501</v>
      </c>
      <c r="T27" s="692"/>
      <c r="U27" s="693"/>
      <c r="V27" s="693"/>
      <c r="W27" s="693"/>
      <c r="X27" s="693"/>
      <c r="Y27" s="756"/>
      <c r="Z27" s="757"/>
    </row>
    <row r="28" spans="1:26" ht="15" customHeight="1" thickBot="1">
      <c r="A28" s="745">
        <f t="shared" si="0"/>
        <v>15</v>
      </c>
      <c r="B28" s="758">
        <v>3</v>
      </c>
      <c r="C28" s="758"/>
      <c r="D28" s="759" t="s">
        <v>599</v>
      </c>
      <c r="E28" s="760"/>
      <c r="F28" s="761"/>
      <c r="G28" s="762"/>
      <c r="H28" s="762"/>
      <c r="I28" s="763"/>
      <c r="J28" s="764"/>
      <c r="K28" s="764"/>
      <c r="L28" s="764"/>
      <c r="M28" s="764"/>
      <c r="N28" s="764"/>
      <c r="O28" s="764"/>
      <c r="P28" s="764"/>
      <c r="Q28" s="764"/>
      <c r="R28" s="765"/>
      <c r="S28" s="766">
        <f>SUM(S14:S27)</f>
        <v>567523071</v>
      </c>
      <c r="T28" s="692"/>
      <c r="U28" s="693"/>
      <c r="V28" s="693"/>
      <c r="W28" s="693"/>
      <c r="X28" s="693"/>
      <c r="Y28" s="756"/>
      <c r="Z28" s="757"/>
    </row>
    <row r="29" spans="1:26" ht="15" customHeight="1">
      <c r="A29" s="745">
        <f t="shared" si="0"/>
        <v>16</v>
      </c>
      <c r="B29" s="745">
        <v>8</v>
      </c>
      <c r="C29" s="745" t="s">
        <v>600</v>
      </c>
      <c r="D29" s="767" t="s">
        <v>601</v>
      </c>
      <c r="E29" s="747"/>
      <c r="F29" s="754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  <c r="R29" s="752"/>
      <c r="S29" s="753">
        <v>6000000</v>
      </c>
      <c r="T29" s="692"/>
      <c r="U29" s="693"/>
      <c r="V29" s="693"/>
      <c r="W29" s="693"/>
      <c r="X29" s="693"/>
      <c r="Y29" s="756"/>
      <c r="Z29" s="757"/>
    </row>
    <row r="30" spans="1:26" ht="15" customHeight="1">
      <c r="A30" s="745">
        <f t="shared" si="0"/>
        <v>17</v>
      </c>
      <c r="B30" s="745">
        <v>8</v>
      </c>
      <c r="C30" s="745" t="s">
        <v>602</v>
      </c>
      <c r="D30" s="767" t="s">
        <v>603</v>
      </c>
      <c r="E30" s="747"/>
      <c r="F30" s="754"/>
      <c r="G30" s="751"/>
      <c r="H30" s="751"/>
      <c r="I30" s="751"/>
      <c r="J30" s="751"/>
      <c r="K30" s="751"/>
      <c r="L30" s="751"/>
      <c r="M30" s="751"/>
      <c r="N30" s="751"/>
      <c r="O30" s="751"/>
      <c r="P30" s="751"/>
      <c r="Q30" s="751"/>
      <c r="R30" s="752"/>
      <c r="S30" s="753">
        <v>1041600</v>
      </c>
      <c r="T30" s="692"/>
      <c r="U30" s="693"/>
      <c r="V30" s="693"/>
      <c r="W30" s="693"/>
      <c r="X30" s="693"/>
      <c r="Y30" s="756"/>
      <c r="Z30" s="757"/>
    </row>
    <row r="31" spans="1:26" ht="15" customHeight="1">
      <c r="A31" s="745">
        <f t="shared" si="0"/>
        <v>18</v>
      </c>
      <c r="B31" s="745">
        <v>8</v>
      </c>
      <c r="C31" s="745" t="s">
        <v>604</v>
      </c>
      <c r="D31" s="767" t="s">
        <v>605</v>
      </c>
      <c r="E31" s="747"/>
      <c r="F31" s="754"/>
      <c r="G31" s="751"/>
      <c r="H31" s="751"/>
      <c r="I31" s="751"/>
      <c r="J31" s="751"/>
      <c r="K31" s="751"/>
      <c r="L31" s="751"/>
      <c r="M31" s="751"/>
      <c r="N31" s="751"/>
      <c r="O31" s="751"/>
      <c r="P31" s="751"/>
      <c r="Q31" s="751"/>
      <c r="R31" s="752"/>
      <c r="S31" s="753">
        <v>1525333</v>
      </c>
      <c r="T31" s="692"/>
      <c r="U31" s="693"/>
      <c r="V31" s="693"/>
      <c r="W31" s="693"/>
      <c r="X31" s="693"/>
      <c r="Y31" s="756"/>
      <c r="Z31" s="757"/>
    </row>
    <row r="32" spans="1:26" ht="15" customHeight="1">
      <c r="A32" s="745">
        <f t="shared" si="0"/>
        <v>19</v>
      </c>
      <c r="B32" s="745">
        <v>8</v>
      </c>
      <c r="C32" s="745" t="s">
        <v>606</v>
      </c>
      <c r="D32" s="767" t="s">
        <v>607</v>
      </c>
      <c r="E32" s="747"/>
      <c r="F32" s="754"/>
      <c r="G32" s="751"/>
      <c r="H32" s="751"/>
      <c r="I32" s="751"/>
      <c r="J32" s="751"/>
      <c r="K32" s="751"/>
      <c r="L32" s="751"/>
      <c r="M32" s="751"/>
      <c r="N32" s="751"/>
      <c r="O32" s="751"/>
      <c r="P32" s="751"/>
      <c r="Q32" s="751"/>
      <c r="R32" s="752"/>
      <c r="S32" s="753">
        <v>34544000</v>
      </c>
      <c r="T32" s="692"/>
      <c r="U32" s="693"/>
      <c r="V32" s="693"/>
      <c r="W32" s="693"/>
      <c r="X32" s="693"/>
      <c r="Y32" s="756"/>
      <c r="Z32" s="757"/>
    </row>
    <row r="33" spans="1:26" ht="15" customHeight="1">
      <c r="A33" s="745">
        <f t="shared" si="0"/>
        <v>20</v>
      </c>
      <c r="B33" s="745">
        <v>8</v>
      </c>
      <c r="C33" s="745" t="s">
        <v>608</v>
      </c>
      <c r="D33" s="767" t="s">
        <v>609</v>
      </c>
      <c r="E33" s="747"/>
      <c r="F33" s="754"/>
      <c r="G33" s="751"/>
      <c r="H33" s="751"/>
      <c r="I33" s="751"/>
      <c r="J33" s="751"/>
      <c r="K33" s="751"/>
      <c r="L33" s="751"/>
      <c r="M33" s="751"/>
      <c r="N33" s="751"/>
      <c r="O33" s="751"/>
      <c r="P33" s="751"/>
      <c r="Q33" s="751"/>
      <c r="R33" s="752"/>
      <c r="S33" s="753">
        <v>2207916</v>
      </c>
      <c r="T33" s="692"/>
      <c r="U33" s="693"/>
      <c r="V33" s="693"/>
      <c r="W33" s="693"/>
      <c r="X33" s="693"/>
      <c r="Y33" s="756"/>
      <c r="Z33" s="757"/>
    </row>
    <row r="34" spans="1:26" ht="15" customHeight="1">
      <c r="A34" s="745">
        <f t="shared" si="0"/>
        <v>21</v>
      </c>
      <c r="B34" s="745">
        <v>8</v>
      </c>
      <c r="C34" s="745" t="s">
        <v>610</v>
      </c>
      <c r="D34" s="767" t="s">
        <v>611</v>
      </c>
      <c r="E34" s="747"/>
      <c r="F34" s="754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2"/>
      <c r="S34" s="753">
        <v>44280</v>
      </c>
      <c r="T34" s="692"/>
      <c r="U34" s="693"/>
      <c r="V34" s="693"/>
      <c r="W34" s="693"/>
      <c r="X34" s="693"/>
      <c r="Y34" s="756"/>
      <c r="Z34" s="757"/>
    </row>
    <row r="35" spans="1:26" ht="15" customHeight="1">
      <c r="A35" s="745">
        <f t="shared" si="0"/>
        <v>22</v>
      </c>
      <c r="B35" s="745">
        <v>8</v>
      </c>
      <c r="C35" s="745" t="s">
        <v>612</v>
      </c>
      <c r="D35" s="768" t="s">
        <v>613</v>
      </c>
      <c r="E35" s="747"/>
      <c r="F35" s="769"/>
      <c r="G35" s="751"/>
      <c r="H35" s="751"/>
      <c r="I35" s="751"/>
      <c r="J35" s="751"/>
      <c r="K35" s="751"/>
      <c r="L35" s="751"/>
      <c r="M35" s="751"/>
      <c r="N35" s="751"/>
      <c r="O35" s="751"/>
      <c r="P35" s="751"/>
      <c r="Q35" s="751"/>
      <c r="R35" s="752"/>
      <c r="S35" s="753">
        <v>408000</v>
      </c>
      <c r="T35" s="692"/>
      <c r="U35" s="693"/>
      <c r="V35" s="693"/>
      <c r="W35" s="693"/>
      <c r="X35" s="693"/>
      <c r="Y35" s="756"/>
      <c r="Z35" s="757"/>
    </row>
    <row r="36" spans="1:26" ht="15" customHeight="1" thickBot="1">
      <c r="A36" s="745">
        <f t="shared" si="0"/>
        <v>23</v>
      </c>
      <c r="B36" s="755">
        <v>8</v>
      </c>
      <c r="C36" s="755" t="s">
        <v>614</v>
      </c>
      <c r="D36" s="770" t="s">
        <v>615</v>
      </c>
      <c r="E36" s="771"/>
      <c r="F36" s="772"/>
      <c r="G36" s="773"/>
      <c r="H36" s="773"/>
      <c r="I36" s="773"/>
      <c r="J36" s="773"/>
      <c r="K36" s="773"/>
      <c r="L36" s="773"/>
      <c r="M36" s="773"/>
      <c r="N36" s="773"/>
      <c r="O36" s="773"/>
      <c r="P36" s="773"/>
      <c r="Q36" s="773"/>
      <c r="R36" s="774"/>
      <c r="S36" s="775">
        <f>+'[1]Globális'!L52+'[1]Globális'!L53+'[1]Globális'!L54+'[1]SZOCIÁLIS'!L68+'[1]SZOCIÁLIS'!L69+'[1]SZOCIÁLIS'!L70+'[1]SZOCIÁLIS'!L71+'[1]KÖZOKTATÁS'!Q335</f>
        <v>0</v>
      </c>
      <c r="T36" s="692"/>
      <c r="U36" s="693"/>
      <c r="V36" s="693"/>
      <c r="W36" s="693"/>
      <c r="X36" s="693"/>
      <c r="Y36" s="756"/>
      <c r="Z36" s="757"/>
    </row>
    <row r="37" spans="1:26" ht="15" customHeight="1" thickBot="1">
      <c r="A37" s="745">
        <f t="shared" si="0"/>
        <v>24</v>
      </c>
      <c r="B37" s="738">
        <v>8</v>
      </c>
      <c r="C37" s="776"/>
      <c r="D37" s="759" t="s">
        <v>616</v>
      </c>
      <c r="E37" s="761"/>
      <c r="F37" s="761"/>
      <c r="G37" s="764"/>
      <c r="H37" s="764"/>
      <c r="I37" s="764"/>
      <c r="J37" s="764"/>
      <c r="K37" s="764"/>
      <c r="L37" s="764"/>
      <c r="M37" s="764"/>
      <c r="N37" s="764"/>
      <c r="O37" s="764"/>
      <c r="P37" s="764"/>
      <c r="Q37" s="764"/>
      <c r="R37" s="765"/>
      <c r="S37" s="766">
        <f>SUM(S29:S36)</f>
        <v>45771129</v>
      </c>
      <c r="T37" s="692"/>
      <c r="U37" s="693"/>
      <c r="V37" s="693"/>
      <c r="W37" s="693"/>
      <c r="X37" s="693"/>
      <c r="Y37" s="756"/>
      <c r="Z37" s="757"/>
    </row>
    <row r="38" spans="1:26" ht="15" customHeight="1" thickBot="1">
      <c r="A38" s="745">
        <f t="shared" si="0"/>
        <v>25</v>
      </c>
      <c r="B38" s="758">
        <v>4</v>
      </c>
      <c r="C38" s="761"/>
      <c r="D38" s="759" t="s">
        <v>617</v>
      </c>
      <c r="E38" s="777"/>
      <c r="F38" s="777"/>
      <c r="G38" s="764"/>
      <c r="H38" s="764"/>
      <c r="I38" s="764"/>
      <c r="J38" s="764"/>
      <c r="K38" s="764"/>
      <c r="L38" s="764"/>
      <c r="M38" s="764"/>
      <c r="N38" s="764"/>
      <c r="O38" s="764"/>
      <c r="P38" s="764"/>
      <c r="Q38" s="764"/>
      <c r="R38" s="765"/>
      <c r="S38" s="766">
        <v>277293278</v>
      </c>
      <c r="T38" s="692"/>
      <c r="U38" s="693"/>
      <c r="V38" s="693"/>
      <c r="W38" s="693"/>
      <c r="X38" s="693"/>
      <c r="Y38" s="756"/>
      <c r="Z38" s="757"/>
    </row>
    <row r="39" spans="1:26" ht="15" customHeight="1" thickBot="1">
      <c r="A39" s="778">
        <f t="shared" si="0"/>
        <v>26</v>
      </c>
      <c r="B39" s="779"/>
      <c r="C39" s="776"/>
      <c r="D39" s="780" t="s">
        <v>618</v>
      </c>
      <c r="E39" s="761"/>
      <c r="F39" s="777"/>
      <c r="G39" s="764"/>
      <c r="H39" s="764"/>
      <c r="I39" s="764"/>
      <c r="J39" s="764"/>
      <c r="K39" s="764"/>
      <c r="L39" s="764"/>
      <c r="M39" s="764"/>
      <c r="N39" s="764"/>
      <c r="O39" s="764"/>
      <c r="P39" s="764"/>
      <c r="Q39" s="764"/>
      <c r="R39" s="765"/>
      <c r="S39" s="781">
        <f>+S28+S37+S38</f>
        <v>890587478</v>
      </c>
      <c r="T39" s="692"/>
      <c r="U39" s="693"/>
      <c r="V39" s="693"/>
      <c r="W39" s="693"/>
      <c r="X39" s="693"/>
      <c r="Y39" s="756"/>
      <c r="Z39" s="757"/>
    </row>
    <row r="40" spans="1:26" ht="15" customHeight="1">
      <c r="A40" s="692"/>
      <c r="B40" s="692"/>
      <c r="C40" s="692"/>
      <c r="D40" s="692"/>
      <c r="E40" s="692"/>
      <c r="F40" s="692"/>
      <c r="G40" s="692"/>
      <c r="H40" s="782"/>
      <c r="I40" s="692"/>
      <c r="J40" s="692"/>
      <c r="K40" s="692"/>
      <c r="L40" s="692"/>
      <c r="M40" s="692"/>
      <c r="N40" s="692"/>
      <c r="O40" s="692"/>
      <c r="P40" s="692"/>
      <c r="Q40" s="692"/>
      <c r="R40" s="692"/>
      <c r="S40" s="707"/>
      <c r="T40" s="692"/>
      <c r="U40" s="693"/>
      <c r="V40" s="693"/>
      <c r="W40" s="693"/>
      <c r="X40" s="693"/>
      <c r="Y40" s="693"/>
      <c r="Z40" s="693"/>
    </row>
    <row r="41" spans="1:26" ht="15" customHeight="1">
      <c r="A41" s="692"/>
      <c r="B41" s="692"/>
      <c r="C41" s="692"/>
      <c r="D41" s="692"/>
      <c r="E41" s="692"/>
      <c r="F41" s="692"/>
      <c r="G41" s="692"/>
      <c r="H41" s="782"/>
      <c r="I41" s="692"/>
      <c r="J41" s="692"/>
      <c r="K41" s="692"/>
      <c r="L41" s="692"/>
      <c r="M41" s="692"/>
      <c r="N41" s="692"/>
      <c r="O41" s="692"/>
      <c r="P41" s="692"/>
      <c r="Q41" s="692"/>
      <c r="R41" s="692"/>
      <c r="S41" s="783"/>
      <c r="T41" s="692"/>
      <c r="U41" s="693"/>
      <c r="V41" s="693"/>
      <c r="W41" s="693"/>
      <c r="X41" s="693"/>
      <c r="Y41" s="697"/>
      <c r="Z41" s="784"/>
    </row>
    <row r="42" spans="1:26" ht="15" customHeight="1">
      <c r="A42" s="692"/>
      <c r="B42" s="692"/>
      <c r="C42" s="692"/>
      <c r="D42" s="692"/>
      <c r="E42" s="692"/>
      <c r="F42" s="692"/>
      <c r="G42" s="692"/>
      <c r="H42" s="782"/>
      <c r="I42" s="692"/>
      <c r="J42" s="692"/>
      <c r="K42" s="692"/>
      <c r="L42" s="692"/>
      <c r="M42" s="692"/>
      <c r="N42" s="692"/>
      <c r="O42" s="692"/>
      <c r="P42" s="692"/>
      <c r="Q42" s="692"/>
      <c r="R42" s="692"/>
      <c r="S42" s="707"/>
      <c r="T42" s="692"/>
      <c r="U42" s="693"/>
      <c r="V42" s="693"/>
      <c r="W42" s="693"/>
      <c r="X42" s="693"/>
      <c r="Y42" s="690"/>
      <c r="Z42" s="690"/>
    </row>
    <row r="43" spans="1:26" ht="15" customHeight="1">
      <c r="A43" s="692"/>
      <c r="B43" s="692"/>
      <c r="C43" s="692"/>
      <c r="D43" s="692"/>
      <c r="E43" s="692"/>
      <c r="F43" s="692"/>
      <c r="G43" s="692"/>
      <c r="H43" s="782"/>
      <c r="I43" s="692"/>
      <c r="J43" s="692"/>
      <c r="K43" s="692"/>
      <c r="L43" s="692"/>
      <c r="M43" s="692"/>
      <c r="N43" s="692"/>
      <c r="O43" s="692"/>
      <c r="P43" s="692"/>
      <c r="Q43" s="692"/>
      <c r="R43" s="692"/>
      <c r="S43" s="707"/>
      <c r="T43" s="692"/>
      <c r="U43" s="693"/>
      <c r="V43" s="693"/>
      <c r="W43" s="693"/>
      <c r="X43" s="693"/>
      <c r="Y43" s="756"/>
      <c r="Z43" s="756"/>
    </row>
    <row r="44" spans="1:26" ht="15" customHeight="1">
      <c r="A44" s="692"/>
      <c r="B44" s="692"/>
      <c r="C44" s="692"/>
      <c r="D44" s="692"/>
      <c r="E44" s="692"/>
      <c r="F44" s="692"/>
      <c r="G44" s="692"/>
      <c r="H44" s="782"/>
      <c r="I44" s="692"/>
      <c r="J44" s="692"/>
      <c r="K44" s="692"/>
      <c r="L44" s="692"/>
      <c r="M44" s="692"/>
      <c r="N44" s="692"/>
      <c r="O44" s="692"/>
      <c r="P44" s="692"/>
      <c r="Q44" s="692"/>
      <c r="R44" s="692"/>
      <c r="S44" s="707"/>
      <c r="T44" s="692"/>
      <c r="U44" s="693"/>
      <c r="V44" s="693"/>
      <c r="W44" s="693"/>
      <c r="X44" s="693"/>
      <c r="Y44" s="756"/>
      <c r="Z44" s="756"/>
    </row>
    <row r="45" spans="1:26" ht="15" customHeight="1">
      <c r="A45" s="692"/>
      <c r="B45" s="692"/>
      <c r="C45" s="692"/>
      <c r="D45" s="692"/>
      <c r="E45" s="692"/>
      <c r="F45" s="692"/>
      <c r="G45" s="692"/>
      <c r="H45" s="782"/>
      <c r="I45" s="692"/>
      <c r="J45" s="692"/>
      <c r="K45" s="692"/>
      <c r="L45" s="692"/>
      <c r="M45" s="692"/>
      <c r="N45" s="692"/>
      <c r="O45" s="692"/>
      <c r="P45" s="692"/>
      <c r="Q45" s="692"/>
      <c r="R45" s="692"/>
      <c r="S45" s="707"/>
      <c r="T45" s="692"/>
      <c r="U45" s="693"/>
      <c r="V45" s="693"/>
      <c r="W45" s="693"/>
      <c r="X45" s="693"/>
      <c r="Y45" s="756"/>
      <c r="Z45" s="690"/>
    </row>
    <row r="46" spans="1:26" ht="12.75">
      <c r="A46" s="692"/>
      <c r="B46" s="692"/>
      <c r="C46" s="692"/>
      <c r="D46" s="692"/>
      <c r="E46" s="692"/>
      <c r="F46" s="692"/>
      <c r="G46" s="692"/>
      <c r="H46" s="782"/>
      <c r="I46" s="692"/>
      <c r="J46" s="692"/>
      <c r="K46" s="692"/>
      <c r="L46" s="692"/>
      <c r="M46" s="692"/>
      <c r="N46" s="692"/>
      <c r="O46" s="692"/>
      <c r="P46" s="692"/>
      <c r="Q46" s="692"/>
      <c r="R46" s="692"/>
      <c r="S46" s="707"/>
      <c r="T46" s="692"/>
      <c r="U46" s="693"/>
      <c r="V46" s="693"/>
      <c r="W46" s="693"/>
      <c r="X46" s="693"/>
      <c r="Y46" s="756"/>
      <c r="Z46" s="757"/>
    </row>
    <row r="47" spans="1:26" ht="12.75">
      <c r="A47" s="692"/>
      <c r="B47" s="692"/>
      <c r="C47" s="692"/>
      <c r="D47" s="692"/>
      <c r="E47" s="692"/>
      <c r="F47" s="692"/>
      <c r="G47" s="692"/>
      <c r="H47" s="782"/>
      <c r="I47" s="692"/>
      <c r="J47" s="692"/>
      <c r="K47" s="692"/>
      <c r="L47" s="692"/>
      <c r="M47" s="692"/>
      <c r="N47" s="692"/>
      <c r="O47" s="692"/>
      <c r="P47" s="692"/>
      <c r="Q47" s="692"/>
      <c r="R47" s="692"/>
      <c r="S47" s="707"/>
      <c r="T47" s="692"/>
      <c r="U47" s="693"/>
      <c r="V47" s="693"/>
      <c r="W47" s="693"/>
      <c r="X47" s="693"/>
      <c r="Y47" s="693"/>
      <c r="Z47" s="693"/>
    </row>
    <row r="48" spans="1:26" ht="12.75">
      <c r="A48" s="692"/>
      <c r="B48" s="692"/>
      <c r="C48" s="692"/>
      <c r="D48" s="692"/>
      <c r="E48" s="692"/>
      <c r="F48" s="692"/>
      <c r="G48" s="692"/>
      <c r="H48" s="782"/>
      <c r="I48" s="692"/>
      <c r="J48" s="692"/>
      <c r="K48" s="692"/>
      <c r="L48" s="692"/>
      <c r="M48" s="692"/>
      <c r="N48" s="692"/>
      <c r="O48" s="692"/>
      <c r="P48" s="692"/>
      <c r="Q48" s="692"/>
      <c r="R48" s="692"/>
      <c r="S48" s="707"/>
      <c r="T48" s="692"/>
      <c r="U48" s="693"/>
      <c r="V48" s="693"/>
      <c r="W48" s="693"/>
      <c r="X48" s="693"/>
      <c r="Y48" s="693"/>
      <c r="Z48" s="693"/>
    </row>
    <row r="49" spans="1:26" ht="12.75">
      <c r="A49" s="692"/>
      <c r="B49" s="692"/>
      <c r="C49" s="692"/>
      <c r="D49" s="692"/>
      <c r="E49" s="692"/>
      <c r="F49" s="692"/>
      <c r="G49" s="692"/>
      <c r="H49" s="782"/>
      <c r="I49" s="692"/>
      <c r="J49" s="692"/>
      <c r="K49" s="692"/>
      <c r="L49" s="692"/>
      <c r="M49" s="692"/>
      <c r="N49" s="692"/>
      <c r="O49" s="692"/>
      <c r="P49" s="692"/>
      <c r="Q49" s="692"/>
      <c r="R49" s="692"/>
      <c r="S49" s="707"/>
      <c r="T49" s="692"/>
      <c r="U49" s="693"/>
      <c r="V49" s="693"/>
      <c r="W49" s="693"/>
      <c r="X49" s="693"/>
      <c r="Y49" s="693"/>
      <c r="Z49" s="693"/>
    </row>
    <row r="50" spans="1:26" ht="12.75">
      <c r="A50" s="692"/>
      <c r="B50" s="692"/>
      <c r="C50" s="692"/>
      <c r="D50" s="692"/>
      <c r="E50" s="692"/>
      <c r="F50" s="692"/>
      <c r="G50" s="692"/>
      <c r="H50" s="782"/>
      <c r="I50" s="692"/>
      <c r="J50" s="692"/>
      <c r="K50" s="692"/>
      <c r="L50" s="692"/>
      <c r="M50" s="692"/>
      <c r="N50" s="692"/>
      <c r="O50" s="692"/>
      <c r="P50" s="692"/>
      <c r="Q50" s="692"/>
      <c r="R50" s="692"/>
      <c r="S50" s="707"/>
      <c r="T50" s="692"/>
      <c r="U50" s="693"/>
      <c r="V50" s="693"/>
      <c r="W50" s="693"/>
      <c r="X50" s="693"/>
      <c r="Y50" s="693"/>
      <c r="Z50" s="693"/>
    </row>
    <row r="51" spans="1:26" ht="12.75">
      <c r="A51" s="692"/>
      <c r="B51" s="692"/>
      <c r="C51" s="692"/>
      <c r="D51" s="692"/>
      <c r="E51" s="692"/>
      <c r="F51" s="692"/>
      <c r="G51" s="692"/>
      <c r="H51" s="782"/>
      <c r="I51" s="692"/>
      <c r="J51" s="692"/>
      <c r="K51" s="692"/>
      <c r="L51" s="692"/>
      <c r="M51" s="692"/>
      <c r="N51" s="692"/>
      <c r="O51" s="692"/>
      <c r="P51" s="692"/>
      <c r="Q51" s="692"/>
      <c r="R51" s="692"/>
      <c r="S51" s="707"/>
      <c r="T51" s="692"/>
      <c r="U51" s="693"/>
      <c r="V51" s="693"/>
      <c r="W51" s="693"/>
      <c r="X51" s="693"/>
      <c r="Y51" s="693"/>
      <c r="Z51" s="693"/>
    </row>
    <row r="52" spans="1:26" ht="12.75">
      <c r="A52" s="692"/>
      <c r="B52" s="692"/>
      <c r="C52" s="692"/>
      <c r="D52" s="692"/>
      <c r="E52" s="692"/>
      <c r="F52" s="692"/>
      <c r="G52" s="692"/>
      <c r="H52" s="782"/>
      <c r="I52" s="692"/>
      <c r="J52" s="692"/>
      <c r="K52" s="692"/>
      <c r="L52" s="692"/>
      <c r="M52" s="692"/>
      <c r="N52" s="692"/>
      <c r="O52" s="692"/>
      <c r="P52" s="692"/>
      <c r="Q52" s="692"/>
      <c r="R52" s="692"/>
      <c r="S52" s="707"/>
      <c r="T52" s="692"/>
      <c r="U52" s="693"/>
      <c r="V52" s="693"/>
      <c r="W52" s="693"/>
      <c r="X52" s="693"/>
      <c r="Y52" s="693"/>
      <c r="Z52" s="693"/>
    </row>
    <row r="53" spans="1:26" ht="12.75">
      <c r="A53" s="692"/>
      <c r="B53" s="692"/>
      <c r="C53" s="692"/>
      <c r="D53" s="692"/>
      <c r="E53" s="692"/>
      <c r="F53" s="692"/>
      <c r="G53" s="692"/>
      <c r="H53" s="782"/>
      <c r="I53" s="692"/>
      <c r="J53" s="692"/>
      <c r="K53" s="692"/>
      <c r="L53" s="692"/>
      <c r="M53" s="692"/>
      <c r="N53" s="692"/>
      <c r="O53" s="692"/>
      <c r="P53" s="692"/>
      <c r="Q53" s="692"/>
      <c r="R53" s="692"/>
      <c r="S53" s="707"/>
      <c r="T53" s="692"/>
      <c r="U53" s="693"/>
      <c r="V53" s="693"/>
      <c r="W53" s="693"/>
      <c r="X53" s="693"/>
      <c r="Y53" s="693"/>
      <c r="Z53" s="693"/>
    </row>
    <row r="54" spans="1:26" ht="12.75">
      <c r="A54" s="692"/>
      <c r="B54" s="692"/>
      <c r="C54" s="692"/>
      <c r="D54" s="692"/>
      <c r="E54" s="692"/>
      <c r="F54" s="692"/>
      <c r="G54" s="692"/>
      <c r="H54" s="782"/>
      <c r="I54" s="692"/>
      <c r="J54" s="692"/>
      <c r="K54" s="692"/>
      <c r="L54" s="692"/>
      <c r="M54" s="692"/>
      <c r="N54" s="692"/>
      <c r="O54" s="692"/>
      <c r="P54" s="692"/>
      <c r="Q54" s="692"/>
      <c r="R54" s="692"/>
      <c r="S54" s="707"/>
      <c r="T54" s="692"/>
      <c r="U54" s="693"/>
      <c r="V54" s="693"/>
      <c r="W54" s="693"/>
      <c r="X54" s="693"/>
      <c r="Y54" s="693"/>
      <c r="Z54" s="693"/>
    </row>
    <row r="55" spans="1:26" ht="12.75">
      <c r="A55" s="692"/>
      <c r="B55" s="692"/>
      <c r="C55" s="692"/>
      <c r="D55" s="692"/>
      <c r="E55" s="692"/>
      <c r="F55" s="692"/>
      <c r="G55" s="692"/>
      <c r="H55" s="782"/>
      <c r="I55" s="692"/>
      <c r="J55" s="692"/>
      <c r="K55" s="692"/>
      <c r="L55" s="692"/>
      <c r="M55" s="692"/>
      <c r="N55" s="692"/>
      <c r="O55" s="692"/>
      <c r="P55" s="692"/>
      <c r="Q55" s="692"/>
      <c r="R55" s="692"/>
      <c r="S55" s="707"/>
      <c r="T55" s="692"/>
      <c r="U55" s="693"/>
      <c r="V55" s="693"/>
      <c r="W55" s="693"/>
      <c r="X55" s="693"/>
      <c r="Y55" s="693"/>
      <c r="Z55" s="693"/>
    </row>
    <row r="56" spans="1:26" ht="12.75">
      <c r="A56" s="692"/>
      <c r="B56" s="692"/>
      <c r="C56" s="692"/>
      <c r="D56" s="692"/>
      <c r="E56" s="692"/>
      <c r="F56" s="692"/>
      <c r="G56" s="692"/>
      <c r="H56" s="782"/>
      <c r="I56" s="692"/>
      <c r="J56" s="692"/>
      <c r="K56" s="692"/>
      <c r="L56" s="692"/>
      <c r="M56" s="692"/>
      <c r="N56" s="692"/>
      <c r="O56" s="692"/>
      <c r="P56" s="692"/>
      <c r="Q56" s="692"/>
      <c r="R56" s="692"/>
      <c r="S56" s="707"/>
      <c r="T56" s="692"/>
      <c r="U56" s="693"/>
      <c r="V56" s="693"/>
      <c r="W56" s="693"/>
      <c r="X56" s="693"/>
      <c r="Y56" s="693"/>
      <c r="Z56" s="693"/>
    </row>
    <row r="57" spans="1:26" ht="12.75">
      <c r="A57" s="692"/>
      <c r="B57" s="692"/>
      <c r="C57" s="692"/>
      <c r="D57" s="692"/>
      <c r="E57" s="692"/>
      <c r="F57" s="692"/>
      <c r="G57" s="692"/>
      <c r="H57" s="782"/>
      <c r="I57" s="692"/>
      <c r="J57" s="692"/>
      <c r="K57" s="692"/>
      <c r="L57" s="692"/>
      <c r="M57" s="692"/>
      <c r="N57" s="692"/>
      <c r="O57" s="692"/>
      <c r="P57" s="692"/>
      <c r="Q57" s="692"/>
      <c r="R57" s="692"/>
      <c r="S57" s="707"/>
      <c r="T57" s="692"/>
      <c r="U57" s="693"/>
      <c r="V57" s="693"/>
      <c r="W57" s="693"/>
      <c r="X57" s="693"/>
      <c r="Y57" s="693"/>
      <c r="Z57" s="693"/>
    </row>
    <row r="58" spans="1:26" ht="12.75">
      <c r="A58" s="692"/>
      <c r="B58" s="692"/>
      <c r="C58" s="692"/>
      <c r="D58" s="692"/>
      <c r="E58" s="692"/>
      <c r="F58" s="692"/>
      <c r="G58" s="692"/>
      <c r="H58" s="782"/>
      <c r="I58" s="692"/>
      <c r="J58" s="692"/>
      <c r="K58" s="692"/>
      <c r="L58" s="692"/>
      <c r="M58" s="692"/>
      <c r="N58" s="692"/>
      <c r="O58" s="692"/>
      <c r="P58" s="692"/>
      <c r="Q58" s="692"/>
      <c r="R58" s="692"/>
      <c r="S58" s="707"/>
      <c r="T58" s="692"/>
      <c r="U58" s="693"/>
      <c r="V58" s="693"/>
      <c r="W58" s="693"/>
      <c r="X58" s="693"/>
      <c r="Y58" s="693"/>
      <c r="Z58" s="693"/>
    </row>
    <row r="59" spans="1:26" ht="12.75">
      <c r="A59" s="692"/>
      <c r="B59" s="692"/>
      <c r="C59" s="692"/>
      <c r="D59" s="692"/>
      <c r="E59" s="692"/>
      <c r="F59" s="692"/>
      <c r="G59" s="692"/>
      <c r="H59" s="782"/>
      <c r="I59" s="692"/>
      <c r="J59" s="692"/>
      <c r="K59" s="692"/>
      <c r="L59" s="692"/>
      <c r="M59" s="692"/>
      <c r="N59" s="692"/>
      <c r="O59" s="692"/>
      <c r="P59" s="692"/>
      <c r="Q59" s="692"/>
      <c r="R59" s="692"/>
      <c r="S59" s="707"/>
      <c r="T59" s="692"/>
      <c r="U59" s="693"/>
      <c r="V59" s="693"/>
      <c r="W59" s="693"/>
      <c r="X59" s="693"/>
      <c r="Y59" s="693"/>
      <c r="Z59" s="693"/>
    </row>
    <row r="60" spans="1:26" ht="12.75">
      <c r="A60" s="692"/>
      <c r="B60" s="692"/>
      <c r="C60" s="692"/>
      <c r="D60" s="692"/>
      <c r="E60" s="692"/>
      <c r="F60" s="692"/>
      <c r="G60" s="692"/>
      <c r="H60" s="78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707"/>
      <c r="T60" s="692"/>
      <c r="U60" s="693"/>
      <c r="V60" s="693"/>
      <c r="W60" s="693"/>
      <c r="X60" s="693"/>
      <c r="Y60" s="693"/>
      <c r="Z60" s="693"/>
    </row>
    <row r="61" spans="1:26" ht="12.75">
      <c r="A61" s="692"/>
      <c r="B61" s="692"/>
      <c r="C61" s="692"/>
      <c r="D61" s="692"/>
      <c r="E61" s="692"/>
      <c r="F61" s="692"/>
      <c r="G61" s="692"/>
      <c r="H61" s="782"/>
      <c r="I61" s="692"/>
      <c r="J61" s="692"/>
      <c r="K61" s="692"/>
      <c r="L61" s="692"/>
      <c r="M61" s="692"/>
      <c r="N61" s="692"/>
      <c r="O61" s="692"/>
      <c r="P61" s="692"/>
      <c r="Q61" s="692"/>
      <c r="R61" s="692"/>
      <c r="S61" s="707"/>
      <c r="T61" s="692"/>
      <c r="U61" s="693"/>
      <c r="V61" s="693"/>
      <c r="W61" s="693"/>
      <c r="X61" s="693"/>
      <c r="Y61" s="693"/>
      <c r="Z61" s="693"/>
    </row>
    <row r="62" spans="1:26" ht="12.75">
      <c r="A62" s="692"/>
      <c r="B62" s="692"/>
      <c r="C62" s="692"/>
      <c r="D62" s="692"/>
      <c r="E62" s="692"/>
      <c r="F62" s="692"/>
      <c r="G62" s="692"/>
      <c r="H62" s="782"/>
      <c r="I62" s="692"/>
      <c r="J62" s="692"/>
      <c r="K62" s="692"/>
      <c r="L62" s="692"/>
      <c r="M62" s="692"/>
      <c r="N62" s="692"/>
      <c r="O62" s="692"/>
      <c r="P62" s="692"/>
      <c r="Q62" s="692"/>
      <c r="R62" s="692"/>
      <c r="S62" s="707"/>
      <c r="T62" s="692"/>
      <c r="U62" s="693"/>
      <c r="V62" s="693"/>
      <c r="W62" s="693"/>
      <c r="X62" s="693"/>
      <c r="Y62" s="693"/>
      <c r="Z62" s="693"/>
    </row>
    <row r="63" spans="1:26" ht="12.75">
      <c r="A63" s="692"/>
      <c r="B63" s="692"/>
      <c r="C63" s="692"/>
      <c r="D63" s="692"/>
      <c r="E63" s="692"/>
      <c r="F63" s="692"/>
      <c r="G63" s="692"/>
      <c r="H63" s="782"/>
      <c r="I63" s="692"/>
      <c r="J63" s="692"/>
      <c r="K63" s="692"/>
      <c r="L63" s="692"/>
      <c r="M63" s="692"/>
      <c r="N63" s="692"/>
      <c r="O63" s="692"/>
      <c r="P63" s="692"/>
      <c r="Q63" s="692"/>
      <c r="R63" s="692"/>
      <c r="S63" s="707"/>
      <c r="T63" s="692"/>
      <c r="U63" s="693"/>
      <c r="V63" s="693"/>
      <c r="W63" s="693"/>
      <c r="X63" s="693"/>
      <c r="Y63" s="693"/>
      <c r="Z63" s="693"/>
    </row>
    <row r="64" spans="1:26" ht="12.75">
      <c r="A64" s="692"/>
      <c r="B64" s="692"/>
      <c r="C64" s="692"/>
      <c r="D64" s="692"/>
      <c r="E64" s="692"/>
      <c r="F64" s="692"/>
      <c r="G64" s="692"/>
      <c r="H64" s="782"/>
      <c r="I64" s="692"/>
      <c r="J64" s="692"/>
      <c r="K64" s="692"/>
      <c r="L64" s="692"/>
      <c r="M64" s="692"/>
      <c r="N64" s="692"/>
      <c r="O64" s="692"/>
      <c r="P64" s="692"/>
      <c r="Q64" s="692"/>
      <c r="R64" s="692"/>
      <c r="S64" s="707"/>
      <c r="T64" s="692"/>
      <c r="U64" s="693"/>
      <c r="V64" s="693"/>
      <c r="W64" s="693"/>
      <c r="X64" s="693"/>
      <c r="Y64" s="693"/>
      <c r="Z64" s="693"/>
    </row>
    <row r="65" spans="1:26" ht="12.75">
      <c r="A65" s="692"/>
      <c r="B65" s="692"/>
      <c r="C65" s="692"/>
      <c r="D65" s="692"/>
      <c r="E65" s="692"/>
      <c r="F65" s="692"/>
      <c r="G65" s="692"/>
      <c r="H65" s="782"/>
      <c r="I65" s="692"/>
      <c r="J65" s="692"/>
      <c r="K65" s="692"/>
      <c r="L65" s="692"/>
      <c r="M65" s="692"/>
      <c r="N65" s="692"/>
      <c r="O65" s="692"/>
      <c r="P65" s="692"/>
      <c r="Q65" s="692"/>
      <c r="R65" s="692"/>
      <c r="S65" s="707"/>
      <c r="T65" s="692"/>
      <c r="U65" s="693"/>
      <c r="V65" s="693"/>
      <c r="W65" s="693"/>
      <c r="X65" s="693"/>
      <c r="Y65" s="693"/>
      <c r="Z65" s="693"/>
    </row>
    <row r="66" spans="1:26" ht="12.75">
      <c r="A66" s="692"/>
      <c r="B66" s="692"/>
      <c r="C66" s="692"/>
      <c r="D66" s="692"/>
      <c r="E66" s="692"/>
      <c r="F66" s="692"/>
      <c r="G66" s="692"/>
      <c r="H66" s="782"/>
      <c r="I66" s="692"/>
      <c r="J66" s="692"/>
      <c r="K66" s="692"/>
      <c r="L66" s="692"/>
      <c r="M66" s="692"/>
      <c r="N66" s="692"/>
      <c r="O66" s="692"/>
      <c r="P66" s="692"/>
      <c r="Q66" s="692"/>
      <c r="R66" s="692"/>
      <c r="S66" s="707"/>
      <c r="T66" s="692"/>
      <c r="U66" s="693"/>
      <c r="V66" s="693"/>
      <c r="W66" s="693"/>
      <c r="X66" s="693"/>
      <c r="Y66" s="693"/>
      <c r="Z66" s="693"/>
    </row>
    <row r="67" spans="1:26" ht="12.75">
      <c r="A67" s="692"/>
      <c r="B67" s="692"/>
      <c r="C67" s="692"/>
      <c r="D67" s="692"/>
      <c r="E67" s="692"/>
      <c r="F67" s="692"/>
      <c r="G67" s="692"/>
      <c r="H67" s="782"/>
      <c r="I67" s="692"/>
      <c r="J67" s="692"/>
      <c r="K67" s="692"/>
      <c r="L67" s="692"/>
      <c r="M67" s="692"/>
      <c r="N67" s="692"/>
      <c r="O67" s="692"/>
      <c r="P67" s="692"/>
      <c r="Q67" s="692"/>
      <c r="R67" s="692"/>
      <c r="S67" s="707"/>
      <c r="T67" s="692"/>
      <c r="U67" s="693"/>
      <c r="V67" s="693"/>
      <c r="W67" s="693"/>
      <c r="X67" s="693"/>
      <c r="Y67" s="693"/>
      <c r="Z67" s="693"/>
    </row>
    <row r="68" spans="1:26" ht="12.75">
      <c r="A68" s="692"/>
      <c r="B68" s="692"/>
      <c r="C68" s="692"/>
      <c r="D68" s="692"/>
      <c r="E68" s="692"/>
      <c r="F68" s="692"/>
      <c r="G68" s="692"/>
      <c r="H68" s="782"/>
      <c r="I68" s="692"/>
      <c r="J68" s="692"/>
      <c r="K68" s="692"/>
      <c r="L68" s="692"/>
      <c r="M68" s="692"/>
      <c r="N68" s="692"/>
      <c r="O68" s="692"/>
      <c r="P68" s="692"/>
      <c r="Q68" s="692"/>
      <c r="R68" s="692"/>
      <c r="S68" s="707"/>
      <c r="T68" s="692"/>
      <c r="U68" s="693"/>
      <c r="V68" s="693"/>
      <c r="W68" s="693"/>
      <c r="X68" s="693"/>
      <c r="Y68" s="693"/>
      <c r="Z68" s="693"/>
    </row>
    <row r="69" spans="1:26" ht="12.75">
      <c r="A69" s="692"/>
      <c r="B69" s="692"/>
      <c r="C69" s="692"/>
      <c r="D69" s="692"/>
      <c r="E69" s="692"/>
      <c r="F69" s="692"/>
      <c r="G69" s="692"/>
      <c r="H69" s="782"/>
      <c r="I69" s="692"/>
      <c r="J69" s="692"/>
      <c r="K69" s="692"/>
      <c r="L69" s="692"/>
      <c r="M69" s="692"/>
      <c r="N69" s="692"/>
      <c r="O69" s="692"/>
      <c r="P69" s="692"/>
      <c r="Q69" s="692"/>
      <c r="R69" s="692"/>
      <c r="S69" s="707"/>
      <c r="T69" s="692"/>
      <c r="U69" s="693"/>
      <c r="V69" s="693"/>
      <c r="W69" s="693"/>
      <c r="X69" s="693"/>
      <c r="Y69" s="693"/>
      <c r="Z69" s="693"/>
    </row>
    <row r="70" spans="1:26" ht="12.75">
      <c r="A70" s="692"/>
      <c r="B70" s="692"/>
      <c r="C70" s="692"/>
      <c r="D70" s="692"/>
      <c r="E70" s="692"/>
      <c r="F70" s="692"/>
      <c r="G70" s="692"/>
      <c r="H70" s="782"/>
      <c r="I70" s="692"/>
      <c r="J70" s="692"/>
      <c r="K70" s="692"/>
      <c r="L70" s="692"/>
      <c r="M70" s="692"/>
      <c r="N70" s="692"/>
      <c r="O70" s="692"/>
      <c r="P70" s="692"/>
      <c r="Q70" s="692"/>
      <c r="R70" s="692"/>
      <c r="S70" s="707"/>
      <c r="T70" s="692"/>
      <c r="U70" s="693"/>
      <c r="V70" s="693"/>
      <c r="W70" s="693"/>
      <c r="X70" s="693"/>
      <c r="Y70" s="693"/>
      <c r="Z70" s="693"/>
    </row>
    <row r="71" spans="1:26" ht="12.75">
      <c r="A71" s="692"/>
      <c r="B71" s="692"/>
      <c r="C71" s="692"/>
      <c r="D71" s="692"/>
      <c r="E71" s="692"/>
      <c r="F71" s="692"/>
      <c r="G71" s="692"/>
      <c r="H71" s="782"/>
      <c r="I71" s="692"/>
      <c r="J71" s="692"/>
      <c r="K71" s="692"/>
      <c r="L71" s="692"/>
      <c r="M71" s="692"/>
      <c r="N71" s="692"/>
      <c r="O71" s="692"/>
      <c r="P71" s="692"/>
      <c r="Q71" s="692"/>
      <c r="R71" s="692"/>
      <c r="S71" s="707"/>
      <c r="T71" s="692"/>
      <c r="U71" s="693"/>
      <c r="V71" s="693"/>
      <c r="W71" s="693"/>
      <c r="X71" s="693"/>
      <c r="Y71" s="693"/>
      <c r="Z71" s="693"/>
    </row>
    <row r="72" spans="1:20" ht="12.75">
      <c r="A72" s="692"/>
      <c r="B72" s="692"/>
      <c r="C72" s="692"/>
      <c r="D72" s="692"/>
      <c r="E72" s="692"/>
      <c r="F72" s="692"/>
      <c r="G72" s="692"/>
      <c r="H72" s="782"/>
      <c r="I72" s="692"/>
      <c r="J72" s="692"/>
      <c r="K72" s="692"/>
      <c r="L72" s="692"/>
      <c r="M72" s="692"/>
      <c r="N72" s="692"/>
      <c r="O72" s="692"/>
      <c r="P72" s="692"/>
      <c r="Q72" s="692"/>
      <c r="R72" s="692"/>
      <c r="S72" s="707"/>
      <c r="T72" s="692"/>
    </row>
    <row r="73" spans="1:20" ht="12.75">
      <c r="A73" s="692"/>
      <c r="B73" s="692"/>
      <c r="C73" s="692"/>
      <c r="D73" s="692"/>
      <c r="E73" s="692"/>
      <c r="F73" s="692"/>
      <c r="G73" s="692"/>
      <c r="H73" s="782"/>
      <c r="I73" s="692"/>
      <c r="J73" s="692"/>
      <c r="K73" s="692"/>
      <c r="L73" s="692"/>
      <c r="M73" s="692"/>
      <c r="N73" s="692"/>
      <c r="O73" s="692"/>
      <c r="P73" s="692"/>
      <c r="Q73" s="692"/>
      <c r="R73" s="692"/>
      <c r="S73" s="707"/>
      <c r="T73" s="692"/>
    </row>
    <row r="74" spans="1:15" ht="12.75">
      <c r="A74" s="690"/>
      <c r="B74" s="690"/>
      <c r="C74" s="690"/>
      <c r="D74" s="690"/>
      <c r="E74" s="690"/>
      <c r="F74" s="690"/>
      <c r="G74" s="690"/>
      <c r="H74" s="690"/>
      <c r="I74" s="690"/>
      <c r="J74" s="690"/>
      <c r="K74" s="690"/>
      <c r="L74" s="690"/>
      <c r="M74" s="690"/>
      <c r="N74" s="690"/>
      <c r="O74" s="690"/>
    </row>
    <row r="75" spans="1:15" ht="12.75">
      <c r="A75" s="690"/>
      <c r="B75" s="690"/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</row>
    <row r="76" spans="1:15" ht="12.75">
      <c r="A76" s="690"/>
      <c r="B76" s="690"/>
      <c r="C76" s="690"/>
      <c r="D76" s="690"/>
      <c r="E76" s="690"/>
      <c r="F76" s="690"/>
      <c r="G76" s="690"/>
      <c r="H76" s="690"/>
      <c r="I76" s="690"/>
      <c r="J76" s="690"/>
      <c r="K76" s="690"/>
      <c r="L76" s="690"/>
      <c r="M76" s="690"/>
      <c r="N76" s="690"/>
      <c r="O76" s="690"/>
    </row>
    <row r="77" spans="1:15" ht="12.75">
      <c r="A77" s="690"/>
      <c r="B77" s="690"/>
      <c r="C77" s="690"/>
      <c r="D77" s="690"/>
      <c r="E77" s="690"/>
      <c r="F77" s="690"/>
      <c r="G77" s="690"/>
      <c r="H77" s="690"/>
      <c r="I77" s="690"/>
      <c r="J77" s="690"/>
      <c r="K77" s="690"/>
      <c r="L77" s="690"/>
      <c r="M77" s="690"/>
      <c r="N77" s="690"/>
      <c r="O77" s="690"/>
    </row>
    <row r="78" spans="1:15" ht="12.75">
      <c r="A78" s="690"/>
      <c r="B78" s="690"/>
      <c r="C78" s="690"/>
      <c r="D78" s="690"/>
      <c r="E78" s="690"/>
      <c r="F78" s="690"/>
      <c r="G78" s="690"/>
      <c r="H78" s="690"/>
      <c r="I78" s="690"/>
      <c r="J78" s="690"/>
      <c r="K78" s="690"/>
      <c r="L78" s="690"/>
      <c r="M78" s="690"/>
      <c r="N78" s="690"/>
      <c r="O78" s="690"/>
    </row>
    <row r="79" spans="1:15" ht="12.75">
      <c r="A79" s="690"/>
      <c r="B79" s="690"/>
      <c r="C79" s="690"/>
      <c r="D79" s="690"/>
      <c r="E79" s="690"/>
      <c r="F79" s="690"/>
      <c r="G79" s="690"/>
      <c r="H79" s="690"/>
      <c r="I79" s="690"/>
      <c r="J79" s="690"/>
      <c r="K79" s="690"/>
      <c r="L79" s="690"/>
      <c r="M79" s="690"/>
      <c r="N79" s="690"/>
      <c r="O79" s="690"/>
    </row>
    <row r="80" spans="1:15" ht="12.75">
      <c r="A80" s="690"/>
      <c r="B80" s="690"/>
      <c r="C80" s="690"/>
      <c r="D80" s="690"/>
      <c r="E80" s="690"/>
      <c r="F80" s="690"/>
      <c r="G80" s="690"/>
      <c r="H80" s="690"/>
      <c r="I80" s="690"/>
      <c r="J80" s="690"/>
      <c r="K80" s="690"/>
      <c r="L80" s="690"/>
      <c r="M80" s="690"/>
      <c r="N80" s="690"/>
      <c r="O80" s="690"/>
    </row>
    <row r="81" spans="1:15" ht="12.75">
      <c r="A81" s="690"/>
      <c r="B81" s="690"/>
      <c r="C81" s="690"/>
      <c r="D81" s="690"/>
      <c r="E81" s="690"/>
      <c r="F81" s="690"/>
      <c r="G81" s="690"/>
      <c r="H81" s="690"/>
      <c r="I81" s="690"/>
      <c r="J81" s="690"/>
      <c r="K81" s="690"/>
      <c r="L81" s="690"/>
      <c r="M81" s="690"/>
      <c r="N81" s="690"/>
      <c r="O81" s="690"/>
    </row>
    <row r="82" spans="1:15" ht="12.75">
      <c r="A82" s="690"/>
      <c r="B82" s="690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</row>
    <row r="83" spans="1:15" ht="12.75">
      <c r="A83" s="690"/>
      <c r="B83" s="690"/>
      <c r="C83" s="690"/>
      <c r="D83" s="690"/>
      <c r="E83" s="690"/>
      <c r="F83" s="690"/>
      <c r="G83" s="690"/>
      <c r="H83" s="690"/>
      <c r="I83" s="690"/>
      <c r="J83" s="690"/>
      <c r="K83" s="690"/>
      <c r="L83" s="690"/>
      <c r="M83" s="690"/>
      <c r="N83" s="690"/>
      <c r="O83" s="690"/>
    </row>
    <row r="84" spans="1:15" ht="12.75">
      <c r="A84" s="690"/>
      <c r="B84" s="690"/>
      <c r="C84" s="690"/>
      <c r="D84" s="690"/>
      <c r="E84" s="690"/>
      <c r="F84" s="690"/>
      <c r="G84" s="690"/>
      <c r="H84" s="690"/>
      <c r="I84" s="690"/>
      <c r="J84" s="690"/>
      <c r="K84" s="690"/>
      <c r="L84" s="690"/>
      <c r="M84" s="690"/>
      <c r="N84" s="690"/>
      <c r="O84" s="690"/>
    </row>
    <row r="85" spans="1:15" ht="12.75">
      <c r="A85" s="690"/>
      <c r="B85" s="690"/>
      <c r="C85" s="690"/>
      <c r="D85" s="690"/>
      <c r="E85" s="690"/>
      <c r="F85" s="690"/>
      <c r="G85" s="690"/>
      <c r="H85" s="690"/>
      <c r="I85" s="690"/>
      <c r="J85" s="690"/>
      <c r="K85" s="690"/>
      <c r="L85" s="690"/>
      <c r="M85" s="690"/>
      <c r="N85" s="690"/>
      <c r="O85" s="690"/>
    </row>
    <row r="86" spans="1:15" ht="12.75">
      <c r="A86" s="690"/>
      <c r="B86" s="690"/>
      <c r="C86" s="690"/>
      <c r="D86" s="690"/>
      <c r="E86" s="690"/>
      <c r="F86" s="690"/>
      <c r="G86" s="690"/>
      <c r="H86" s="690"/>
      <c r="I86" s="690"/>
      <c r="J86" s="690"/>
      <c r="K86" s="690"/>
      <c r="L86" s="690"/>
      <c r="M86" s="690"/>
      <c r="N86" s="690"/>
      <c r="O86" s="690"/>
    </row>
    <row r="87" spans="1:15" ht="12.75">
      <c r="A87" s="690"/>
      <c r="B87" s="690"/>
      <c r="C87" s="690"/>
      <c r="D87" s="690"/>
      <c r="E87" s="690"/>
      <c r="F87" s="690"/>
      <c r="G87" s="690"/>
      <c r="H87" s="690"/>
      <c r="I87" s="690"/>
      <c r="J87" s="690"/>
      <c r="K87" s="690"/>
      <c r="L87" s="690"/>
      <c r="M87" s="690"/>
      <c r="N87" s="690"/>
      <c r="O87" s="690"/>
    </row>
    <row r="88" spans="1:15" ht="12.75">
      <c r="A88" s="690"/>
      <c r="B88" s="690"/>
      <c r="C88" s="690"/>
      <c r="D88" s="690"/>
      <c r="E88" s="690"/>
      <c r="F88" s="690"/>
      <c r="G88" s="690"/>
      <c r="H88" s="690"/>
      <c r="I88" s="690"/>
      <c r="J88" s="690"/>
      <c r="K88" s="690"/>
      <c r="L88" s="690"/>
      <c r="M88" s="690"/>
      <c r="N88" s="690"/>
      <c r="O88" s="690"/>
    </row>
    <row r="89" spans="1:15" ht="12.75">
      <c r="A89" s="690"/>
      <c r="B89" s="690"/>
      <c r="C89" s="690"/>
      <c r="D89" s="690"/>
      <c r="E89" s="690"/>
      <c r="F89" s="690"/>
      <c r="G89" s="690"/>
      <c r="H89" s="690"/>
      <c r="I89" s="690"/>
      <c r="J89" s="690"/>
      <c r="K89" s="690"/>
      <c r="L89" s="690"/>
      <c r="M89" s="690"/>
      <c r="N89" s="690"/>
      <c r="O89" s="690"/>
    </row>
    <row r="90" spans="1:15" ht="12.75">
      <c r="A90" s="690"/>
      <c r="B90" s="690"/>
      <c r="C90" s="690"/>
      <c r="D90" s="690"/>
      <c r="E90" s="690"/>
      <c r="F90" s="690"/>
      <c r="G90" s="690"/>
      <c r="H90" s="690"/>
      <c r="I90" s="690"/>
      <c r="J90" s="690"/>
      <c r="K90" s="690"/>
      <c r="L90" s="690"/>
      <c r="M90" s="690"/>
      <c r="N90" s="690"/>
      <c r="O90" s="690"/>
    </row>
  </sheetData>
  <sheetProtection/>
  <mergeCells count="5">
    <mergeCell ref="R1:S1"/>
    <mergeCell ref="A5:E5"/>
    <mergeCell ref="F5:N5"/>
    <mergeCell ref="A9:A10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46">
      <selection activeCell="G56" sqref="G56:G58"/>
    </sheetView>
  </sheetViews>
  <sheetFormatPr defaultColWidth="9.140625" defaultRowHeight="12.75"/>
  <cols>
    <col min="1" max="1" width="5.28125" style="0" customWidth="1"/>
    <col min="2" max="2" width="7.57421875" style="401" customWidth="1"/>
    <col min="3" max="3" width="8.28125" style="401" customWidth="1"/>
    <col min="4" max="4" width="53.7109375" style="0" customWidth="1"/>
    <col min="5" max="7" width="14.7109375" style="75" customWidth="1"/>
  </cols>
  <sheetData>
    <row r="1" spans="3:4" ht="22.5" customHeight="1">
      <c r="C1" s="406"/>
      <c r="D1" s="2"/>
    </row>
    <row r="2" spans="1:7" ht="20.25" customHeight="1">
      <c r="A2" s="1254" t="s">
        <v>38</v>
      </c>
      <c r="B2" s="1254"/>
      <c r="C2" s="1254"/>
      <c r="D2" s="1254"/>
      <c r="E2" s="1254"/>
      <c r="F2" s="1254"/>
      <c r="G2" s="1254"/>
    </row>
    <row r="3" spans="5:7" ht="13.5" thickBot="1">
      <c r="E3" s="803"/>
      <c r="F3" s="290"/>
      <c r="G3" s="2" t="s">
        <v>14</v>
      </c>
    </row>
    <row r="4" spans="1:7" s="41" customFormat="1" ht="42" customHeight="1" thickBot="1">
      <c r="A4" s="1001" t="s">
        <v>31</v>
      </c>
      <c r="B4" s="1002"/>
      <c r="C4" s="1002"/>
      <c r="D4" s="57" t="s">
        <v>52</v>
      </c>
      <c r="E4" s="804" t="s">
        <v>628</v>
      </c>
      <c r="F4" s="805" t="s">
        <v>629</v>
      </c>
      <c r="G4" s="806" t="s">
        <v>630</v>
      </c>
    </row>
    <row r="5" spans="1:7" s="47" customFormat="1" ht="22.5" customHeight="1">
      <c r="A5" s="46">
        <v>1</v>
      </c>
      <c r="B5" s="1004" t="s">
        <v>358</v>
      </c>
      <c r="C5" s="1004"/>
      <c r="D5" s="1004"/>
      <c r="E5" s="807">
        <v>1033826</v>
      </c>
      <c r="F5" s="807">
        <v>1148175</v>
      </c>
      <c r="G5" s="51">
        <v>971256</v>
      </c>
    </row>
    <row r="6" spans="1:7" s="42" customFormat="1" ht="15.75">
      <c r="A6" s="45"/>
      <c r="B6" s="405" t="s">
        <v>312</v>
      </c>
      <c r="C6" s="991" t="s">
        <v>187</v>
      </c>
      <c r="D6" s="991"/>
      <c r="E6" s="808">
        <v>293511</v>
      </c>
      <c r="F6" s="808">
        <v>413468</v>
      </c>
      <c r="G6" s="143">
        <v>245263</v>
      </c>
    </row>
    <row r="7" spans="1:7" ht="15.75">
      <c r="A7" s="58"/>
      <c r="B7" s="400"/>
      <c r="C7" s="407" t="s">
        <v>631</v>
      </c>
      <c r="D7" s="60" t="s">
        <v>48</v>
      </c>
      <c r="E7" s="809">
        <v>36300</v>
      </c>
      <c r="F7" s="809">
        <v>97445</v>
      </c>
      <c r="G7" s="142">
        <v>20800</v>
      </c>
    </row>
    <row r="8" spans="1:7" ht="15.75">
      <c r="A8" s="58"/>
      <c r="B8" s="400"/>
      <c r="C8" s="407" t="s">
        <v>632</v>
      </c>
      <c r="D8" s="60" t="s">
        <v>30</v>
      </c>
      <c r="E8" s="809">
        <v>257211</v>
      </c>
      <c r="F8" s="809">
        <v>316023</v>
      </c>
      <c r="G8" s="142">
        <v>224463</v>
      </c>
    </row>
    <row r="9" spans="1:7" ht="21" customHeight="1">
      <c r="A9" s="58"/>
      <c r="B9" s="405" t="s">
        <v>313</v>
      </c>
      <c r="C9" s="991" t="s">
        <v>359</v>
      </c>
      <c r="D9" s="992"/>
      <c r="E9" s="808">
        <v>740315</v>
      </c>
      <c r="F9" s="808">
        <v>734707</v>
      </c>
      <c r="G9" s="143">
        <v>725993</v>
      </c>
    </row>
    <row r="10" spans="1:7" s="44" customFormat="1" ht="15.75">
      <c r="A10" s="43"/>
      <c r="B10" s="402" t="s">
        <v>318</v>
      </c>
      <c r="C10" s="993" t="s">
        <v>2</v>
      </c>
      <c r="D10" s="994"/>
      <c r="E10" s="810">
        <v>316622</v>
      </c>
      <c r="F10" s="811">
        <v>325000</v>
      </c>
      <c r="G10" s="53">
        <v>350000</v>
      </c>
    </row>
    <row r="11" spans="1:7" ht="15.75">
      <c r="A11" s="58"/>
      <c r="B11" s="400"/>
      <c r="C11" s="407" t="s">
        <v>633</v>
      </c>
      <c r="D11" s="61" t="s">
        <v>0</v>
      </c>
      <c r="E11" s="809">
        <v>2821</v>
      </c>
      <c r="F11" s="809">
        <v>3000</v>
      </c>
      <c r="G11" s="142">
        <f>'3.sz.m Önk  bev.'!C12</f>
        <v>3000</v>
      </c>
    </row>
    <row r="12" spans="1:7" ht="15.75">
      <c r="A12" s="58"/>
      <c r="B12" s="400"/>
      <c r="C12" s="407" t="s">
        <v>634</v>
      </c>
      <c r="D12" s="61" t="s">
        <v>635</v>
      </c>
      <c r="E12" s="809">
        <v>6890</v>
      </c>
      <c r="F12" s="809">
        <v>0</v>
      </c>
      <c r="G12" s="142">
        <v>0</v>
      </c>
    </row>
    <row r="13" spans="1:7" ht="15.75">
      <c r="A13" s="58"/>
      <c r="B13" s="400"/>
      <c r="C13" s="407" t="s">
        <v>636</v>
      </c>
      <c r="D13" s="61" t="s">
        <v>1</v>
      </c>
      <c r="E13" s="809">
        <v>248574</v>
      </c>
      <c r="F13" s="809">
        <v>255000</v>
      </c>
      <c r="G13" s="142">
        <f>'3.sz.m Önk  bev.'!C13</f>
        <v>280000</v>
      </c>
    </row>
    <row r="14" spans="1:7" ht="15.75">
      <c r="A14" s="58"/>
      <c r="B14" s="400"/>
      <c r="C14" s="407" t="s">
        <v>637</v>
      </c>
      <c r="D14" s="61" t="s">
        <v>29</v>
      </c>
      <c r="E14" s="809">
        <v>2638</v>
      </c>
      <c r="F14" s="809">
        <v>27000</v>
      </c>
      <c r="G14" s="142">
        <f>'3.sz.m Önk  bev.'!C14</f>
        <v>26000</v>
      </c>
    </row>
    <row r="15" spans="1:7" ht="15.75">
      <c r="A15" s="58"/>
      <c r="B15" s="400"/>
      <c r="C15" s="407" t="s">
        <v>638</v>
      </c>
      <c r="D15" s="61" t="s">
        <v>34</v>
      </c>
      <c r="E15" s="809">
        <v>31989</v>
      </c>
      <c r="F15" s="809">
        <v>40000</v>
      </c>
      <c r="G15" s="142">
        <f>'3.sz.m Önk  bev.'!C15</f>
        <v>41000</v>
      </c>
    </row>
    <row r="16" spans="1:7" s="21" customFormat="1" ht="15.75">
      <c r="A16" s="209"/>
      <c r="B16" s="402" t="s">
        <v>319</v>
      </c>
      <c r="C16" s="993" t="s">
        <v>82</v>
      </c>
      <c r="D16" s="993"/>
      <c r="E16" s="811">
        <v>411807</v>
      </c>
      <c r="F16" s="811">
        <v>396116</v>
      </c>
      <c r="G16" s="53">
        <f>SUM(G17:G21)</f>
        <v>362793</v>
      </c>
    </row>
    <row r="17" spans="1:7" ht="15.75">
      <c r="A17" s="58"/>
      <c r="B17" s="400"/>
      <c r="C17" s="403" t="s">
        <v>639</v>
      </c>
      <c r="D17" s="61" t="s">
        <v>35</v>
      </c>
      <c r="E17" s="809">
        <v>472</v>
      </c>
      <c r="F17" s="809">
        <v>500</v>
      </c>
      <c r="G17" s="142">
        <f>'3.sz.m Önk  bev.'!C17</f>
        <v>500</v>
      </c>
    </row>
    <row r="18" spans="1:7" ht="15.75">
      <c r="A18" s="58"/>
      <c r="B18" s="400"/>
      <c r="C18" s="403" t="s">
        <v>640</v>
      </c>
      <c r="D18" s="61" t="s">
        <v>17</v>
      </c>
      <c r="E18" s="809">
        <v>2234</v>
      </c>
      <c r="F18" s="809">
        <v>3000</v>
      </c>
      <c r="G18" s="142">
        <f>'3.sz.m Önk  bev.'!C18</f>
        <v>3000</v>
      </c>
    </row>
    <row r="19" spans="1:7" ht="15.75">
      <c r="A19" s="58"/>
      <c r="B19" s="400"/>
      <c r="C19" s="403" t="s">
        <v>641</v>
      </c>
      <c r="D19" s="61" t="s">
        <v>3</v>
      </c>
      <c r="E19" s="809">
        <v>110883</v>
      </c>
      <c r="F19" s="809">
        <v>96233</v>
      </c>
      <c r="G19" s="142">
        <f>'3.sz.m Önk  bev.'!C19</f>
        <v>87810</v>
      </c>
    </row>
    <row r="20" spans="1:7" ht="15.75">
      <c r="A20" s="58"/>
      <c r="B20" s="400"/>
      <c r="C20" s="403" t="s">
        <v>642</v>
      </c>
      <c r="D20" s="61" t="s">
        <v>20</v>
      </c>
      <c r="E20" s="809">
        <v>217690</v>
      </c>
      <c r="F20" s="809">
        <v>214383</v>
      </c>
      <c r="G20" s="142">
        <f>'3.sz.m Önk  bev.'!C20</f>
        <v>189483</v>
      </c>
    </row>
    <row r="21" spans="1:7" ht="15.75">
      <c r="A21" s="58"/>
      <c r="B21" s="400"/>
      <c r="C21" s="403" t="s">
        <v>643</v>
      </c>
      <c r="D21" s="61" t="s">
        <v>4</v>
      </c>
      <c r="E21" s="809">
        <v>80528</v>
      </c>
      <c r="F21" s="809">
        <v>82000</v>
      </c>
      <c r="G21" s="142">
        <f>'3.sz.m Önk  bev.'!C21</f>
        <v>82000</v>
      </c>
    </row>
    <row r="22" spans="1:7" s="44" customFormat="1" ht="15.75">
      <c r="A22" s="43"/>
      <c r="B22" s="402" t="s">
        <v>644</v>
      </c>
      <c r="C22" s="1003" t="s">
        <v>107</v>
      </c>
      <c r="D22" s="1003"/>
      <c r="E22" s="808">
        <v>11886</v>
      </c>
      <c r="F22" s="809">
        <v>13591</v>
      </c>
      <c r="G22" s="143">
        <f>SUM(G23:G25)</f>
        <v>13200</v>
      </c>
    </row>
    <row r="23" spans="1:7" ht="15.75">
      <c r="A23" s="58"/>
      <c r="B23" s="400"/>
      <c r="C23" s="403" t="s">
        <v>645</v>
      </c>
      <c r="D23" s="62" t="s">
        <v>5</v>
      </c>
      <c r="E23" s="809">
        <v>286</v>
      </c>
      <c r="F23" s="809">
        <v>500</v>
      </c>
      <c r="G23" s="142">
        <f>'3.sz.m Önk  bev.'!C23</f>
        <v>100</v>
      </c>
    </row>
    <row r="24" spans="1:7" ht="15.75">
      <c r="A24" s="58"/>
      <c r="B24" s="400"/>
      <c r="C24" s="403" t="s">
        <v>646</v>
      </c>
      <c r="D24" s="62" t="s">
        <v>40</v>
      </c>
      <c r="E24" s="809">
        <v>3484</v>
      </c>
      <c r="F24" s="809">
        <v>3500</v>
      </c>
      <c r="G24" s="142">
        <f>'3.sz.m Önk  bev.'!C24</f>
        <v>2500</v>
      </c>
    </row>
    <row r="25" spans="1:7" ht="15.75">
      <c r="A25" s="58"/>
      <c r="B25" s="400"/>
      <c r="C25" s="403" t="s">
        <v>647</v>
      </c>
      <c r="D25" s="62" t="s">
        <v>44</v>
      </c>
      <c r="E25" s="809">
        <v>8116</v>
      </c>
      <c r="F25" s="809">
        <v>9591</v>
      </c>
      <c r="G25" s="142">
        <f>'3.sz.m Önk  bev.'!C25</f>
        <v>10600</v>
      </c>
    </row>
    <row r="26" spans="1:7" s="47" customFormat="1" ht="15.75">
      <c r="A26" s="63">
        <v>2</v>
      </c>
      <c r="B26" s="990" t="s">
        <v>306</v>
      </c>
      <c r="C26" s="990"/>
      <c r="D26" s="990"/>
      <c r="E26" s="812">
        <v>960273</v>
      </c>
      <c r="F26" s="812">
        <v>921132</v>
      </c>
      <c r="G26" s="54">
        <f>SUM(G27:G31)</f>
        <v>613294</v>
      </c>
    </row>
    <row r="27" spans="1:7" ht="15.75">
      <c r="A27" s="58"/>
      <c r="B27" s="403" t="s">
        <v>332</v>
      </c>
      <c r="C27" s="989" t="s">
        <v>307</v>
      </c>
      <c r="D27" s="989"/>
      <c r="E27" s="809">
        <v>610297</v>
      </c>
      <c r="F27" s="809">
        <v>607862</v>
      </c>
      <c r="G27" s="142">
        <f>'3.sz.m Önk  bev.'!C29</f>
        <v>567523</v>
      </c>
    </row>
    <row r="28" spans="1:7" ht="15.75">
      <c r="A28" s="58"/>
      <c r="B28" s="403" t="s">
        <v>333</v>
      </c>
      <c r="C28" s="989" t="s">
        <v>379</v>
      </c>
      <c r="D28" s="989"/>
      <c r="E28" s="809">
        <v>258042</v>
      </c>
      <c r="F28" s="809">
        <v>255623</v>
      </c>
      <c r="G28" s="142">
        <f>'3.sz.m Önk  bev.'!C30</f>
        <v>45771</v>
      </c>
    </row>
    <row r="29" spans="1:7" ht="15.75">
      <c r="A29" s="58"/>
      <c r="B29" s="403" t="s">
        <v>334</v>
      </c>
      <c r="C29" s="989" t="s">
        <v>308</v>
      </c>
      <c r="D29" s="989"/>
      <c r="E29" s="809">
        <v>91934</v>
      </c>
      <c r="F29" s="809">
        <v>57647</v>
      </c>
      <c r="G29" s="142">
        <v>0</v>
      </c>
    </row>
    <row r="30" spans="1:7" ht="15.75">
      <c r="A30" s="58"/>
      <c r="B30" s="403" t="s">
        <v>335</v>
      </c>
      <c r="C30" s="989" t="s">
        <v>309</v>
      </c>
      <c r="D30" s="989"/>
      <c r="E30" s="809">
        <v>0</v>
      </c>
      <c r="F30" s="809">
        <v>0</v>
      </c>
      <c r="G30" s="142">
        <f>'3.sz.m Önk  bev.'!$C$31</f>
        <v>0</v>
      </c>
    </row>
    <row r="31" spans="1:7" ht="15.75">
      <c r="A31" s="58"/>
      <c r="B31" s="403" t="s">
        <v>336</v>
      </c>
      <c r="C31" s="989" t="s">
        <v>310</v>
      </c>
      <c r="D31" s="989"/>
      <c r="E31" s="809">
        <v>0</v>
      </c>
      <c r="F31" s="809">
        <v>0</v>
      </c>
      <c r="G31" s="142">
        <f>'3.sz.m Önk  bev.'!$C$33</f>
        <v>0</v>
      </c>
    </row>
    <row r="32" spans="1:7" s="49" customFormat="1" ht="15.75">
      <c r="A32" s="63">
        <v>3</v>
      </c>
      <c r="B32" s="1011" t="s">
        <v>109</v>
      </c>
      <c r="C32" s="1011"/>
      <c r="D32" s="1011"/>
      <c r="E32" s="812">
        <v>2182764</v>
      </c>
      <c r="F32" s="812">
        <v>2990142</v>
      </c>
      <c r="G32" s="55">
        <f>SUM(G33:G34)</f>
        <v>2428045</v>
      </c>
    </row>
    <row r="33" spans="1:7" ht="15.75">
      <c r="A33" s="58"/>
      <c r="B33" s="403" t="s">
        <v>337</v>
      </c>
      <c r="C33" s="989" t="s">
        <v>311</v>
      </c>
      <c r="D33" s="989"/>
      <c r="E33" s="809">
        <v>1273320</v>
      </c>
      <c r="F33" s="809">
        <v>1355654</v>
      </c>
      <c r="G33" s="142">
        <v>1259603</v>
      </c>
    </row>
    <row r="34" spans="1:7" ht="15.75">
      <c r="A34" s="58"/>
      <c r="B34" s="403" t="s">
        <v>341</v>
      </c>
      <c r="C34" s="398" t="s">
        <v>218</v>
      </c>
      <c r="D34" s="399"/>
      <c r="E34" s="809">
        <v>909444</v>
      </c>
      <c r="F34" s="809">
        <v>1634488</v>
      </c>
      <c r="G34" s="142">
        <v>1168442</v>
      </c>
    </row>
    <row r="35" spans="1:7" s="48" customFormat="1" ht="21" customHeight="1">
      <c r="A35" s="64">
        <v>4</v>
      </c>
      <c r="B35" s="990" t="s">
        <v>108</v>
      </c>
      <c r="C35" s="990"/>
      <c r="D35" s="990"/>
      <c r="E35" s="812">
        <v>141249</v>
      </c>
      <c r="F35" s="812">
        <v>174474</v>
      </c>
      <c r="G35" s="55">
        <f>SUM(G36:G40)</f>
        <v>120612</v>
      </c>
    </row>
    <row r="36" spans="1:7" ht="15.75">
      <c r="A36" s="58"/>
      <c r="B36" s="403" t="s">
        <v>345</v>
      </c>
      <c r="C36" s="989" t="s">
        <v>25</v>
      </c>
      <c r="D36" s="989"/>
      <c r="E36" s="809">
        <v>9548</v>
      </c>
      <c r="F36" s="809">
        <v>6426</v>
      </c>
      <c r="G36" s="142">
        <f>'3.sz.m Önk  bev.'!C44</f>
        <v>11193</v>
      </c>
    </row>
    <row r="37" spans="1:8" ht="15.75">
      <c r="A37" s="58"/>
      <c r="B37" s="403" t="s">
        <v>346</v>
      </c>
      <c r="C37" s="989" t="s">
        <v>349</v>
      </c>
      <c r="D37" s="989"/>
      <c r="E37" s="809">
        <v>76824</v>
      </c>
      <c r="F37" s="916">
        <f>80000-11029</f>
        <v>68971</v>
      </c>
      <c r="G37" s="142">
        <v>45000</v>
      </c>
      <c r="H37" s="125"/>
    </row>
    <row r="38" spans="1:7" ht="15.75">
      <c r="A38" s="58"/>
      <c r="B38" s="403" t="s">
        <v>347</v>
      </c>
      <c r="C38" s="989" t="s">
        <v>699</v>
      </c>
      <c r="D38" s="989"/>
      <c r="E38" s="809">
        <v>0</v>
      </c>
      <c r="F38" s="916">
        <v>11029</v>
      </c>
      <c r="G38" s="142">
        <f>'3.sz.m Önk  bev.'!C46</f>
        <v>0</v>
      </c>
    </row>
    <row r="39" spans="1:7" ht="15.75">
      <c r="A39" s="58"/>
      <c r="B39" s="403" t="s">
        <v>348</v>
      </c>
      <c r="C39" s="989" t="s">
        <v>26</v>
      </c>
      <c r="D39" s="989"/>
      <c r="E39" s="809">
        <v>54786</v>
      </c>
      <c r="F39" s="809">
        <v>75791</v>
      </c>
      <c r="G39" s="142">
        <f>'3.sz.m Önk  bev.'!C47</f>
        <v>64419</v>
      </c>
    </row>
    <row r="40" spans="1:7" ht="15.75">
      <c r="A40" s="58"/>
      <c r="B40" s="403" t="s">
        <v>648</v>
      </c>
      <c r="C40" s="989" t="s">
        <v>649</v>
      </c>
      <c r="D40" s="1255"/>
      <c r="E40" s="809">
        <v>91</v>
      </c>
      <c r="F40" s="809">
        <v>12257</v>
      </c>
      <c r="G40" s="142">
        <v>0</v>
      </c>
    </row>
    <row r="41" spans="1:7" s="50" customFormat="1" ht="15.75" customHeight="1">
      <c r="A41" s="64">
        <v>5</v>
      </c>
      <c r="B41" s="990" t="s">
        <v>202</v>
      </c>
      <c r="C41" s="990"/>
      <c r="D41" s="990"/>
      <c r="E41" s="812">
        <v>10024</v>
      </c>
      <c r="F41" s="812">
        <v>3572</v>
      </c>
      <c r="G41" s="55">
        <f>SUM(G42:G43)</f>
        <v>2630</v>
      </c>
    </row>
    <row r="42" spans="1:7" ht="15.75" customHeight="1">
      <c r="A42" s="58"/>
      <c r="B42" s="403" t="s">
        <v>350</v>
      </c>
      <c r="C42" s="998" t="s">
        <v>650</v>
      </c>
      <c r="D42" s="998"/>
      <c r="E42" s="809">
        <v>8950</v>
      </c>
      <c r="F42" s="809">
        <v>1861</v>
      </c>
      <c r="G42" s="142">
        <v>2130</v>
      </c>
    </row>
    <row r="43" spans="1:7" ht="15.75" customHeight="1">
      <c r="A43" s="58"/>
      <c r="B43" s="403" t="s">
        <v>351</v>
      </c>
      <c r="C43" s="998" t="s">
        <v>651</v>
      </c>
      <c r="D43" s="998"/>
      <c r="E43" s="809">
        <v>1074</v>
      </c>
      <c r="F43" s="809">
        <v>1711</v>
      </c>
      <c r="G43" s="142">
        <v>500</v>
      </c>
    </row>
    <row r="44" spans="1:7" s="49" customFormat="1" ht="31.5" customHeight="1">
      <c r="A44" s="63">
        <v>6</v>
      </c>
      <c r="B44" s="990" t="s">
        <v>352</v>
      </c>
      <c r="C44" s="990"/>
      <c r="D44" s="990"/>
      <c r="E44" s="812">
        <v>4705</v>
      </c>
      <c r="F44" s="812">
        <v>10500</v>
      </c>
      <c r="G44" s="56">
        <f>SUM(G45:G46)</f>
        <v>3000</v>
      </c>
    </row>
    <row r="45" spans="1:7" s="125" customFormat="1" ht="15.75">
      <c r="A45" s="58"/>
      <c r="B45" s="403" t="s">
        <v>353</v>
      </c>
      <c r="C45" s="989" t="s">
        <v>42</v>
      </c>
      <c r="D45" s="989"/>
      <c r="E45" s="809">
        <v>0</v>
      </c>
      <c r="F45" s="809">
        <v>6000</v>
      </c>
      <c r="G45" s="142">
        <v>0</v>
      </c>
    </row>
    <row r="46" spans="1:7" ht="16.5" thickBot="1">
      <c r="A46" s="58"/>
      <c r="B46" s="403" t="s">
        <v>354</v>
      </c>
      <c r="C46" s="999" t="s">
        <v>32</v>
      </c>
      <c r="D46" s="999"/>
      <c r="E46" s="809">
        <v>4705</v>
      </c>
      <c r="F46" s="809">
        <v>4500</v>
      </c>
      <c r="G46" s="142">
        <v>3000</v>
      </c>
    </row>
    <row r="47" spans="1:7" s="75" customFormat="1" ht="28.5" customHeight="1" thickBot="1">
      <c r="A47" s="1007" t="s">
        <v>204</v>
      </c>
      <c r="B47" s="1008"/>
      <c r="C47" s="1008"/>
      <c r="D47" s="1009"/>
      <c r="E47" s="813">
        <v>4332841</v>
      </c>
      <c r="F47" s="813">
        <v>5247995</v>
      </c>
      <c r="G47" s="26">
        <f>G5+G26+G35+G32+G41+G44</f>
        <v>4138837</v>
      </c>
    </row>
    <row r="48" spans="1:7" s="49" customFormat="1" ht="36" customHeight="1">
      <c r="A48" s="63">
        <v>7</v>
      </c>
      <c r="B48" s="1004" t="s">
        <v>360</v>
      </c>
      <c r="C48" s="1004"/>
      <c r="D48" s="1010"/>
      <c r="E48" s="812">
        <v>601718</v>
      </c>
      <c r="F48" s="812">
        <v>1834896</v>
      </c>
      <c r="G48" s="56">
        <f>SUM(G49:G50)</f>
        <v>1629590</v>
      </c>
    </row>
    <row r="49" spans="1:7" ht="16.5" customHeight="1">
      <c r="A49" s="58"/>
      <c r="B49" s="403" t="s">
        <v>355</v>
      </c>
      <c r="C49" s="989" t="s">
        <v>27</v>
      </c>
      <c r="D49" s="989"/>
      <c r="E49" s="809">
        <v>46343</v>
      </c>
      <c r="F49" s="809">
        <v>59490</v>
      </c>
      <c r="G49" s="142">
        <v>102704</v>
      </c>
    </row>
    <row r="50" spans="1:7" ht="16.5" customHeight="1">
      <c r="A50" s="58"/>
      <c r="B50" s="403" t="s">
        <v>503</v>
      </c>
      <c r="C50" s="989" t="s">
        <v>28</v>
      </c>
      <c r="D50" s="989"/>
      <c r="E50" s="809">
        <v>555375</v>
      </c>
      <c r="F50" s="809">
        <v>1775406</v>
      </c>
      <c r="G50" s="814">
        <v>1526886</v>
      </c>
    </row>
    <row r="51" spans="1:7" ht="36.75" customHeight="1">
      <c r="A51" s="63">
        <v>8</v>
      </c>
      <c r="B51" s="990" t="s">
        <v>361</v>
      </c>
      <c r="C51" s="990"/>
      <c r="D51" s="1000"/>
      <c r="E51" s="808">
        <v>0</v>
      </c>
      <c r="F51" s="808">
        <v>0</v>
      </c>
      <c r="G51" s="56">
        <f>G52</f>
        <v>77968</v>
      </c>
    </row>
    <row r="52" spans="1:7" ht="16.5" customHeight="1">
      <c r="A52" s="58"/>
      <c r="B52" s="403" t="s">
        <v>356</v>
      </c>
      <c r="C52" s="989" t="s">
        <v>652</v>
      </c>
      <c r="D52" s="989"/>
      <c r="E52" s="809">
        <v>0</v>
      </c>
      <c r="F52" s="809">
        <v>0</v>
      </c>
      <c r="G52" s="142">
        <f>'3.sz.m Önk  bev.'!$C$59</f>
        <v>77968</v>
      </c>
    </row>
    <row r="53" spans="1:7" ht="16.5" customHeight="1" thickBot="1">
      <c r="A53" s="58"/>
      <c r="B53" s="403" t="s">
        <v>357</v>
      </c>
      <c r="C53" s="989" t="s">
        <v>653</v>
      </c>
      <c r="D53" s="989"/>
      <c r="E53" s="809">
        <v>0</v>
      </c>
      <c r="F53" s="809">
        <v>0</v>
      </c>
      <c r="G53" s="142">
        <v>0</v>
      </c>
    </row>
    <row r="54" spans="1:7" ht="21" customHeight="1" thickBot="1">
      <c r="A54" s="995" t="s">
        <v>209</v>
      </c>
      <c r="B54" s="1256"/>
      <c r="C54" s="1256"/>
      <c r="D54" s="1257"/>
      <c r="E54" s="813">
        <v>4934559</v>
      </c>
      <c r="F54" s="813">
        <v>7082891</v>
      </c>
      <c r="G54" s="26">
        <f>G48+G47+G51</f>
        <v>5846395</v>
      </c>
    </row>
    <row r="55" spans="3:6" ht="15.75">
      <c r="C55" s="409"/>
      <c r="D55" s="125"/>
      <c r="E55" s="815"/>
      <c r="F55" s="815"/>
    </row>
    <row r="56" spans="5:7" ht="15.75">
      <c r="E56" s="289"/>
      <c r="F56" s="289"/>
      <c r="G56" s="206"/>
    </row>
    <row r="57" ht="12.75">
      <c r="G57" s="206"/>
    </row>
  </sheetData>
  <sheetProtection/>
  <mergeCells count="36">
    <mergeCell ref="C49:D49"/>
    <mergeCell ref="C50:D50"/>
    <mergeCell ref="B51:D51"/>
    <mergeCell ref="C52:D52"/>
    <mergeCell ref="C53:D53"/>
    <mergeCell ref="A54:D54"/>
    <mergeCell ref="C43:D43"/>
    <mergeCell ref="B44:D44"/>
    <mergeCell ref="C45:D45"/>
    <mergeCell ref="C46:D46"/>
    <mergeCell ref="A47:D47"/>
    <mergeCell ref="B48:D48"/>
    <mergeCell ref="C37:D37"/>
    <mergeCell ref="C38:D38"/>
    <mergeCell ref="C39:D39"/>
    <mergeCell ref="C40:D40"/>
    <mergeCell ref="B41:D41"/>
    <mergeCell ref="C42:D42"/>
    <mergeCell ref="C30:D30"/>
    <mergeCell ref="C31:D31"/>
    <mergeCell ref="B32:D32"/>
    <mergeCell ref="C33:D33"/>
    <mergeCell ref="B35:D35"/>
    <mergeCell ref="C36:D36"/>
    <mergeCell ref="C16:D16"/>
    <mergeCell ref="C22:D22"/>
    <mergeCell ref="B26:D26"/>
    <mergeCell ref="C27:D27"/>
    <mergeCell ref="C28:D28"/>
    <mergeCell ref="C29:D29"/>
    <mergeCell ref="A2:G2"/>
    <mergeCell ref="A4:C4"/>
    <mergeCell ref="B5:D5"/>
    <mergeCell ref="C6:D6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&amp;CTájékoztató kimutatások, mérlegek
KAPUVÁR VÁROSI ÖNKORMÁNYZAT KÖLTSÉGVETÉSÉNEK 2012. ÉVI  MÉRLEGE&amp;R&amp;"MS Sans Serif,Félkövér dőlt"21. számú melléklet</oddHeader>
    <oddFooter>&amp;C1/2 oldal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57421875" style="0" customWidth="1"/>
    <col min="2" max="2" width="4.28125" style="401" customWidth="1"/>
    <col min="3" max="3" width="48.8515625" style="110" customWidth="1"/>
    <col min="4" max="4" width="15.28125" style="22" customWidth="1"/>
    <col min="5" max="5" width="15.28125" style="0" customWidth="1"/>
    <col min="6" max="6" width="15.28125" style="15" customWidth="1"/>
    <col min="7" max="7" width="14.421875" style="0" customWidth="1"/>
    <col min="8" max="8" width="13.00390625" style="0" bestFit="1" customWidth="1"/>
  </cols>
  <sheetData>
    <row r="1" spans="1:6" s="1" customFormat="1" ht="27.75" customHeight="1">
      <c r="A1" s="1017" t="s">
        <v>39</v>
      </c>
      <c r="B1" s="1017"/>
      <c r="C1" s="1017"/>
      <c r="D1" s="1017"/>
      <c r="E1" s="1017"/>
      <c r="F1" s="1017"/>
    </row>
    <row r="2" spans="1:6" s="1" customFormat="1" ht="14.25" customHeight="1" thickBot="1">
      <c r="A2" s="10"/>
      <c r="B2" s="816"/>
      <c r="C2" s="438"/>
      <c r="D2" s="817"/>
      <c r="F2" s="140" t="s">
        <v>14</v>
      </c>
    </row>
    <row r="3" spans="1:6" s="65" customFormat="1" ht="35.25" customHeight="1" thickBot="1">
      <c r="A3" s="1001" t="s">
        <v>210</v>
      </c>
      <c r="B3" s="1002"/>
      <c r="C3" s="222" t="s">
        <v>53</v>
      </c>
      <c r="D3" s="818" t="s">
        <v>654</v>
      </c>
      <c r="E3" s="819" t="s">
        <v>655</v>
      </c>
      <c r="F3" s="273" t="s">
        <v>630</v>
      </c>
    </row>
    <row r="4" spans="1:6" s="821" customFormat="1" ht="24.75" customHeight="1">
      <c r="A4" s="212" t="s">
        <v>132</v>
      </c>
      <c r="B4" s="1018" t="s">
        <v>110</v>
      </c>
      <c r="C4" s="1018"/>
      <c r="D4" s="820">
        <f>SUM(D5:D12)</f>
        <v>2969512</v>
      </c>
      <c r="E4" s="820">
        <f>SUM(E5:E12)</f>
        <v>3589910</v>
      </c>
      <c r="F4" s="141">
        <f>SUM(F5:F12)</f>
        <v>3092594</v>
      </c>
    </row>
    <row r="5" spans="1:8" s="7" customFormat="1" ht="24.75" customHeight="1">
      <c r="A5" s="45"/>
      <c r="B5" s="433" t="s">
        <v>312</v>
      </c>
      <c r="C5" s="208" t="s">
        <v>6</v>
      </c>
      <c r="D5" s="809">
        <v>1488761</v>
      </c>
      <c r="E5" s="809">
        <v>1642595</v>
      </c>
      <c r="F5" s="142">
        <v>1465069</v>
      </c>
      <c r="H5" s="72"/>
    </row>
    <row r="6" spans="1:6" s="7" customFormat="1" ht="24.75" customHeight="1">
      <c r="A6" s="45"/>
      <c r="B6" s="433" t="s">
        <v>313</v>
      </c>
      <c r="C6" s="208" t="s">
        <v>656</v>
      </c>
      <c r="D6" s="809">
        <v>393675</v>
      </c>
      <c r="E6" s="809">
        <v>433888</v>
      </c>
      <c r="F6" s="142">
        <v>383049</v>
      </c>
    </row>
    <row r="7" spans="1:7" s="7" customFormat="1" ht="24.75" customHeight="1">
      <c r="A7" s="45"/>
      <c r="B7" s="433" t="s">
        <v>314</v>
      </c>
      <c r="C7" s="208" t="s">
        <v>113</v>
      </c>
      <c r="D7" s="809">
        <v>980847</v>
      </c>
      <c r="E7" s="809">
        <v>1347560</v>
      </c>
      <c r="F7" s="142">
        <v>1089435</v>
      </c>
      <c r="G7" s="72"/>
    </row>
    <row r="8" spans="1:6" s="7" customFormat="1" ht="31.5" customHeight="1">
      <c r="A8" s="45"/>
      <c r="B8" s="433" t="s">
        <v>381</v>
      </c>
      <c r="C8" s="208" t="s">
        <v>49</v>
      </c>
      <c r="D8" s="809">
        <v>68910</v>
      </c>
      <c r="E8" s="809">
        <v>85196</v>
      </c>
      <c r="F8" s="142">
        <v>93298</v>
      </c>
    </row>
    <row r="9" spans="1:6" s="7" customFormat="1" ht="24.75" customHeight="1">
      <c r="A9" s="45"/>
      <c r="B9" s="433" t="s">
        <v>382</v>
      </c>
      <c r="C9" s="208" t="s">
        <v>45</v>
      </c>
      <c r="D9" s="809">
        <v>6612</v>
      </c>
      <c r="E9" s="809">
        <v>9603</v>
      </c>
      <c r="F9" s="142">
        <v>2344</v>
      </c>
    </row>
    <row r="10" spans="1:6" s="7" customFormat="1" ht="24.75" customHeight="1">
      <c r="A10" s="45"/>
      <c r="B10" s="433" t="s">
        <v>383</v>
      </c>
      <c r="C10" s="208" t="s">
        <v>7</v>
      </c>
      <c r="D10" s="809">
        <v>23371</v>
      </c>
      <c r="E10" s="809">
        <v>56135</v>
      </c>
      <c r="F10" s="142">
        <v>47005</v>
      </c>
    </row>
    <row r="11" spans="1:6" s="7" customFormat="1" ht="24.75" customHeight="1">
      <c r="A11" s="45"/>
      <c r="B11" s="433" t="s">
        <v>384</v>
      </c>
      <c r="C11" s="208" t="s">
        <v>37</v>
      </c>
      <c r="D11" s="809">
        <v>7336</v>
      </c>
      <c r="E11" s="809">
        <v>14933</v>
      </c>
      <c r="F11" s="142">
        <v>7394</v>
      </c>
    </row>
    <row r="12" spans="1:6" s="7" customFormat="1" ht="24.75" customHeight="1">
      <c r="A12" s="45"/>
      <c r="B12" s="433" t="s">
        <v>385</v>
      </c>
      <c r="C12" s="208" t="s">
        <v>16</v>
      </c>
      <c r="D12" s="809">
        <v>0</v>
      </c>
      <c r="E12" s="809">
        <v>0</v>
      </c>
      <c r="F12" s="142">
        <v>5000</v>
      </c>
    </row>
    <row r="13" spans="1:6" s="821" customFormat="1" ht="44.25" customHeight="1">
      <c r="A13" s="213">
        <v>2</v>
      </c>
      <c r="B13" s="993" t="s">
        <v>111</v>
      </c>
      <c r="C13" s="994"/>
      <c r="D13" s="808">
        <f>SUM(D14:D20)</f>
        <v>1256037</v>
      </c>
      <c r="E13" s="808">
        <f>SUM(E14:E20)</f>
        <v>2541020</v>
      </c>
      <c r="F13" s="143">
        <f>SUM(F14:F20)</f>
        <v>1772647</v>
      </c>
    </row>
    <row r="14" spans="1:6" s="7" customFormat="1" ht="24.75" customHeight="1">
      <c r="A14" s="210"/>
      <c r="B14" s="433" t="s">
        <v>332</v>
      </c>
      <c r="C14" s="208" t="s">
        <v>657</v>
      </c>
      <c r="D14" s="809">
        <v>1044080</v>
      </c>
      <c r="E14" s="809">
        <v>1450621</v>
      </c>
      <c r="F14" s="142">
        <v>1021936</v>
      </c>
    </row>
    <row r="15" spans="1:6" s="7" customFormat="1" ht="24.75" customHeight="1">
      <c r="A15" s="210"/>
      <c r="B15" s="433" t="s">
        <v>333</v>
      </c>
      <c r="C15" s="208" t="s">
        <v>41</v>
      </c>
      <c r="D15" s="809">
        <v>177776</v>
      </c>
      <c r="E15" s="809">
        <v>978497</v>
      </c>
      <c r="F15" s="142">
        <v>712801</v>
      </c>
    </row>
    <row r="16" spans="1:6" s="7" customFormat="1" ht="24.75" customHeight="1">
      <c r="A16" s="210"/>
      <c r="B16" s="433" t="s">
        <v>334</v>
      </c>
      <c r="C16" s="208" t="s">
        <v>8</v>
      </c>
      <c r="D16" s="809">
        <v>3968</v>
      </c>
      <c r="E16" s="809">
        <v>20956</v>
      </c>
      <c r="F16" s="142">
        <v>10510</v>
      </c>
    </row>
    <row r="17" spans="1:6" s="7" customFormat="1" ht="24.75" customHeight="1">
      <c r="A17" s="210"/>
      <c r="B17" s="433" t="s">
        <v>335</v>
      </c>
      <c r="C17" s="208" t="s">
        <v>46</v>
      </c>
      <c r="D17" s="809">
        <v>5539</v>
      </c>
      <c r="E17" s="809">
        <v>3720</v>
      </c>
      <c r="F17" s="142">
        <v>1900</v>
      </c>
    </row>
    <row r="18" spans="1:6" s="7" customFormat="1" ht="24.75" customHeight="1">
      <c r="A18" s="210"/>
      <c r="B18" s="433" t="s">
        <v>336</v>
      </c>
      <c r="C18" s="208" t="s">
        <v>658</v>
      </c>
      <c r="D18" s="809">
        <v>1095</v>
      </c>
      <c r="E18" s="809">
        <v>826</v>
      </c>
      <c r="F18" s="142">
        <v>0</v>
      </c>
    </row>
    <row r="19" spans="1:6" s="7" customFormat="1" ht="24.75" customHeight="1">
      <c r="A19" s="210"/>
      <c r="B19" s="433" t="s">
        <v>659</v>
      </c>
      <c r="C19" s="208" t="s">
        <v>660</v>
      </c>
      <c r="D19" s="809">
        <v>0</v>
      </c>
      <c r="E19" s="809">
        <v>61500</v>
      </c>
      <c r="F19" s="142">
        <v>0</v>
      </c>
    </row>
    <row r="20" spans="1:6" s="821" customFormat="1" ht="24.75" customHeight="1">
      <c r="A20" s="213"/>
      <c r="B20" s="433" t="s">
        <v>661</v>
      </c>
      <c r="C20" s="60" t="s">
        <v>291</v>
      </c>
      <c r="D20" s="809">
        <v>23579</v>
      </c>
      <c r="E20" s="809">
        <v>24900</v>
      </c>
      <c r="F20" s="142">
        <v>25500</v>
      </c>
    </row>
    <row r="21" spans="1:6" s="821" customFormat="1" ht="24.75" customHeight="1">
      <c r="A21" s="213">
        <v>3</v>
      </c>
      <c r="B21" s="1022" t="s">
        <v>386</v>
      </c>
      <c r="C21" s="1023"/>
      <c r="D21" s="808">
        <v>26500</v>
      </c>
      <c r="E21" s="808">
        <v>1000</v>
      </c>
      <c r="F21" s="143">
        <v>18243</v>
      </c>
    </row>
    <row r="22" spans="1:6" s="821" customFormat="1" ht="24.75" customHeight="1">
      <c r="A22" s="213">
        <v>4</v>
      </c>
      <c r="B22" s="1020" t="s">
        <v>112</v>
      </c>
      <c r="C22" s="1020"/>
      <c r="D22" s="808">
        <v>0</v>
      </c>
      <c r="E22" s="808">
        <f>SUM(E23:E26)</f>
        <v>909061</v>
      </c>
      <c r="F22" s="143">
        <f>SUM(F23:F26)</f>
        <v>922550</v>
      </c>
    </row>
    <row r="23" spans="1:6" s="7" customFormat="1" ht="24.75" customHeight="1">
      <c r="A23" s="210"/>
      <c r="B23" s="433" t="s">
        <v>345</v>
      </c>
      <c r="C23" s="208" t="s">
        <v>19</v>
      </c>
      <c r="D23" s="809">
        <v>0</v>
      </c>
      <c r="E23" s="809">
        <v>0</v>
      </c>
      <c r="F23" s="142">
        <v>10000</v>
      </c>
    </row>
    <row r="24" spans="1:6" s="7" customFormat="1" ht="36" customHeight="1">
      <c r="A24" s="210"/>
      <c r="B24" s="433" t="s">
        <v>346</v>
      </c>
      <c r="C24" s="822" t="s">
        <v>18</v>
      </c>
      <c r="D24" s="809">
        <v>0</v>
      </c>
      <c r="E24" s="809">
        <v>0</v>
      </c>
      <c r="F24" s="142">
        <v>10000</v>
      </c>
    </row>
    <row r="25" spans="1:6" s="7" customFormat="1" ht="24.75" customHeight="1">
      <c r="A25" s="210"/>
      <c r="B25" s="433" t="s">
        <v>347</v>
      </c>
      <c r="C25" s="208" t="s">
        <v>662</v>
      </c>
      <c r="D25" s="809">
        <v>0</v>
      </c>
      <c r="E25" s="809">
        <v>7025</v>
      </c>
      <c r="F25" s="142">
        <v>0</v>
      </c>
    </row>
    <row r="26" spans="1:6" s="7" customFormat="1" ht="24.75" customHeight="1" thickBot="1">
      <c r="A26" s="210"/>
      <c r="B26" s="433" t="s">
        <v>348</v>
      </c>
      <c r="C26" s="208" t="s">
        <v>154</v>
      </c>
      <c r="D26" s="809">
        <v>0</v>
      </c>
      <c r="E26" s="809">
        <v>902036</v>
      </c>
      <c r="F26" s="144">
        <v>902550</v>
      </c>
    </row>
    <row r="27" spans="1:6" s="821" customFormat="1" ht="24.75" customHeight="1" thickBot="1">
      <c r="A27" s="1007" t="s">
        <v>207</v>
      </c>
      <c r="B27" s="1008"/>
      <c r="C27" s="1009"/>
      <c r="D27" s="813">
        <v>4252049</v>
      </c>
      <c r="E27" s="813">
        <v>7040991</v>
      </c>
      <c r="F27" s="26">
        <f>F4+F13+F21+F22</f>
        <v>5806034</v>
      </c>
    </row>
    <row r="28" spans="1:6" s="821" customFormat="1" ht="39" customHeight="1">
      <c r="A28" s="213">
        <v>5</v>
      </c>
      <c r="B28" s="1012" t="s">
        <v>387</v>
      </c>
      <c r="C28" s="1013"/>
      <c r="D28" s="808">
        <v>33919</v>
      </c>
      <c r="E28" s="808">
        <v>41900</v>
      </c>
      <c r="F28" s="143">
        <f>SUM(F29:F30)</f>
        <v>40361</v>
      </c>
    </row>
    <row r="29" spans="1:6" s="7" customFormat="1" ht="24.75" customHeight="1">
      <c r="A29" s="210"/>
      <c r="B29" s="433" t="s">
        <v>350</v>
      </c>
      <c r="C29" s="208" t="s">
        <v>388</v>
      </c>
      <c r="D29" s="809">
        <v>0</v>
      </c>
      <c r="E29" s="809">
        <v>0</v>
      </c>
      <c r="F29" s="142"/>
    </row>
    <row r="30" spans="1:6" s="7" customFormat="1" ht="43.5" customHeight="1" thickBot="1">
      <c r="A30" s="210"/>
      <c r="B30" s="433" t="s">
        <v>351</v>
      </c>
      <c r="C30" s="208" t="s">
        <v>267</v>
      </c>
      <c r="D30" s="823">
        <v>33919</v>
      </c>
      <c r="E30" s="823">
        <v>41900</v>
      </c>
      <c r="F30" s="145">
        <v>40361</v>
      </c>
    </row>
    <row r="31" spans="1:6" s="7" customFormat="1" ht="24.75" customHeight="1" thickBot="1">
      <c r="A31" s="1014" t="s">
        <v>208</v>
      </c>
      <c r="B31" s="1015"/>
      <c r="C31" s="1016"/>
      <c r="D31" s="813">
        <v>4285968</v>
      </c>
      <c r="E31" s="813">
        <v>7082891</v>
      </c>
      <c r="F31" s="26">
        <f>F27+F28</f>
        <v>5846395</v>
      </c>
    </row>
    <row r="32" spans="1:6" s="7" customFormat="1" ht="19.5" customHeight="1">
      <c r="A32" s="11"/>
      <c r="B32" s="434"/>
      <c r="C32" s="444"/>
      <c r="D32" s="9"/>
      <c r="F32" s="42"/>
    </row>
    <row r="33" spans="1:6" s="7" customFormat="1" ht="19.5" customHeight="1">
      <c r="A33" s="11"/>
      <c r="B33" s="434"/>
      <c r="C33" s="445"/>
      <c r="D33" s="9"/>
      <c r="F33" s="42"/>
    </row>
    <row r="34" spans="1:6" s="824" customFormat="1" ht="19.5" customHeight="1">
      <c r="A34" s="11"/>
      <c r="B34" s="434"/>
      <c r="C34" s="445"/>
      <c r="D34" s="9"/>
      <c r="F34" s="825"/>
    </row>
    <row r="35" spans="1:6" s="824" customFormat="1" ht="19.5" customHeight="1">
      <c r="A35" s="11"/>
      <c r="B35" s="434"/>
      <c r="C35" s="445"/>
      <c r="D35" s="9"/>
      <c r="F35" s="146"/>
    </row>
    <row r="36" spans="1:6" s="824" customFormat="1" ht="19.5" customHeight="1">
      <c r="A36" s="11"/>
      <c r="B36" s="434"/>
      <c r="C36" s="444"/>
      <c r="D36" s="14"/>
      <c r="F36" s="146"/>
    </row>
    <row r="37" spans="1:6" s="824" customFormat="1" ht="19.5" customHeight="1">
      <c r="A37" s="11"/>
      <c r="B37" s="434"/>
      <c r="C37" s="444"/>
      <c r="D37" s="14"/>
      <c r="F37" s="146"/>
    </row>
    <row r="38" spans="1:6" s="824" customFormat="1" ht="19.5" customHeight="1">
      <c r="A38" s="11"/>
      <c r="B38" s="434"/>
      <c r="C38" s="826"/>
      <c r="D38" s="14"/>
      <c r="F38" s="146"/>
    </row>
    <row r="39" spans="1:6" s="4" customFormat="1" ht="15.75">
      <c r="A39" s="12"/>
      <c r="B39" s="827"/>
      <c r="C39" s="828"/>
      <c r="D39" s="5"/>
      <c r="F39" s="59"/>
    </row>
    <row r="40" spans="1:6" s="4" customFormat="1" ht="15.75">
      <c r="A40" s="12"/>
      <c r="B40" s="827"/>
      <c r="C40" s="446"/>
      <c r="D40" s="829"/>
      <c r="F40" s="59"/>
    </row>
    <row r="41" spans="2:6" s="13" customFormat="1" ht="15.75">
      <c r="B41" s="830"/>
      <c r="C41" s="114"/>
      <c r="D41" s="66"/>
      <c r="F41" s="59"/>
    </row>
  </sheetData>
  <sheetProtection/>
  <mergeCells count="9">
    <mergeCell ref="A27:C27"/>
    <mergeCell ref="B28:C28"/>
    <mergeCell ref="A31:C31"/>
    <mergeCell ref="A1:F1"/>
    <mergeCell ref="A3:B3"/>
    <mergeCell ref="B4:C4"/>
    <mergeCell ref="B13:C13"/>
    <mergeCell ref="B21:C21"/>
    <mergeCell ref="B22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  <headerFooter>
    <oddHeader>&amp;CTájékoztató kimutatások, mérlegek
KAPUVÁR VÁROSI ÖNKORMÁNYZAT KÖLTSÉGVETÉSÉNEK 2012. ÉVI  MÉRLEGE&amp;R&amp;"MS Sans Serif,Félkövér dőlt"21. számú melléklet&amp;"MS Sans Serif,Normál"
</oddHeader>
    <oddFooter>&amp;C2/2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55.57421875" style="38" customWidth="1"/>
    <col min="2" max="2" width="16.7109375" style="38" customWidth="1"/>
    <col min="3" max="3" width="53.00390625" style="38" customWidth="1"/>
    <col min="4" max="4" width="16.00390625" style="38" customWidth="1"/>
    <col min="5" max="5" width="11.140625" style="38" customWidth="1"/>
    <col min="6" max="16384" width="9.140625" style="38" customWidth="1"/>
  </cols>
  <sheetData>
    <row r="1" spans="3:4" ht="12.75">
      <c r="C1" s="1030" t="s">
        <v>101</v>
      </c>
      <c r="D1" s="1030"/>
    </row>
    <row r="2" spans="1:4" ht="19.5">
      <c r="A2" s="1031" t="s">
        <v>81</v>
      </c>
      <c r="B2" s="1031"/>
      <c r="C2" s="1031"/>
      <c r="D2" s="1031"/>
    </row>
    <row r="3" spans="1:4" ht="28.5" customHeight="1" thickBot="1">
      <c r="A3" s="461"/>
      <c r="B3" s="461"/>
      <c r="C3" s="461"/>
      <c r="D3" s="459" t="s">
        <v>14</v>
      </c>
    </row>
    <row r="4" spans="1:4" ht="33" customHeight="1" thickBot="1">
      <c r="A4" s="73" t="s">
        <v>38</v>
      </c>
      <c r="B4" s="74" t="s">
        <v>392</v>
      </c>
      <c r="C4" s="36" t="s">
        <v>39</v>
      </c>
      <c r="D4" s="37" t="s">
        <v>392</v>
      </c>
    </row>
    <row r="5" spans="1:6" ht="28.5" customHeight="1" thickBot="1">
      <c r="A5" s="216" t="s">
        <v>212</v>
      </c>
      <c r="B5" s="217">
        <f>B14+B15+B16</f>
        <v>3026955</v>
      </c>
      <c r="C5" s="220" t="s">
        <v>213</v>
      </c>
      <c r="D5" s="221">
        <f>SUM(D16:D17)+D6</f>
        <v>3112594</v>
      </c>
      <c r="E5" s="218"/>
      <c r="F5" s="219"/>
    </row>
    <row r="6" spans="1:4" ht="12.75">
      <c r="A6" s="462" t="s">
        <v>393</v>
      </c>
      <c r="B6" s="463">
        <f>SUM(B7:B9)</f>
        <v>971256</v>
      </c>
      <c r="C6" s="464" t="s">
        <v>406</v>
      </c>
      <c r="D6" s="460">
        <f>SUM(D7:D14)</f>
        <v>3092594</v>
      </c>
    </row>
    <row r="7" spans="1:4" ht="12.75">
      <c r="A7" s="465" t="s">
        <v>409</v>
      </c>
      <c r="B7" s="466">
        <f>'1.sz.m. önk. össz.bev.'!E6</f>
        <v>7000</v>
      </c>
      <c r="C7" s="226" t="s">
        <v>431</v>
      </c>
      <c r="D7" s="227">
        <f>'1 .sz.m.önk.össz.kiad.'!E5</f>
        <v>1465069</v>
      </c>
    </row>
    <row r="8" spans="1:4" ht="12.75">
      <c r="A8" s="465" t="s">
        <v>410</v>
      </c>
      <c r="B8" s="466">
        <f>'1.sz.m. önk. össz.bev.'!E7</f>
        <v>238263</v>
      </c>
      <c r="C8" s="226" t="s">
        <v>407</v>
      </c>
      <c r="D8" s="227">
        <f>'1 .sz.m.önk.össz.kiad.'!E6</f>
        <v>383049</v>
      </c>
    </row>
    <row r="9" spans="1:4" ht="12.75">
      <c r="A9" s="465" t="s">
        <v>411</v>
      </c>
      <c r="B9" s="466">
        <f>'1.sz.m. önk. össz.bev.'!E10</f>
        <v>725993</v>
      </c>
      <c r="C9" s="226" t="s">
        <v>408</v>
      </c>
      <c r="D9" s="227">
        <f>'1 .sz.m.önk.össz.kiad.'!E7</f>
        <v>1089435</v>
      </c>
    </row>
    <row r="10" spans="1:4" ht="12.75">
      <c r="A10" s="465" t="s">
        <v>394</v>
      </c>
      <c r="B10" s="466">
        <f>'1.sz.m. önk. össz.bev.'!E26</f>
        <v>613294</v>
      </c>
      <c r="C10" s="467" t="s">
        <v>413</v>
      </c>
      <c r="D10" s="227">
        <f>'1 .sz.m.önk.össz.kiad.'!E8</f>
        <v>93298</v>
      </c>
    </row>
    <row r="11" spans="1:4" ht="12.75">
      <c r="A11" s="465" t="s">
        <v>395</v>
      </c>
      <c r="B11" s="466">
        <f>'1.sz.m. önk. össz.bev.'!E33+B40</f>
        <v>1259603</v>
      </c>
      <c r="C11" s="226" t="s">
        <v>412</v>
      </c>
      <c r="D11" s="227">
        <f>'1 .sz.m.önk.össz.kiad.'!E9</f>
        <v>2344</v>
      </c>
    </row>
    <row r="12" spans="1:4" ht="16.5" customHeight="1">
      <c r="A12" s="465" t="s">
        <v>396</v>
      </c>
      <c r="B12" s="466">
        <f>'1.sz.m. önk. össz.bev.'!E47</f>
        <v>2130</v>
      </c>
      <c r="C12" s="226" t="s">
        <v>414</v>
      </c>
      <c r="D12" s="227">
        <f>'1 .sz.m.önk.össz.kiad.'!E10</f>
        <v>47005</v>
      </c>
    </row>
    <row r="13" spans="1:4" ht="12.75">
      <c r="A13" s="835" t="s">
        <v>403</v>
      </c>
      <c r="B13" s="466">
        <f>'1.sz.m. önk. össz.bev.'!E50</f>
        <v>0</v>
      </c>
      <c r="C13" s="832" t="s">
        <v>415</v>
      </c>
      <c r="D13" s="227">
        <f>'1 .sz.m.önk.össz.kiad.'!E11</f>
        <v>7394</v>
      </c>
    </row>
    <row r="14" spans="1:4" ht="12.75">
      <c r="A14" s="224" t="s">
        <v>211</v>
      </c>
      <c r="B14" s="466">
        <f>B6+B10+B11+B12+B13</f>
        <v>2846283</v>
      </c>
      <c r="C14" s="226" t="s">
        <v>416</v>
      </c>
      <c r="D14" s="227">
        <f>'1 .sz.m.önk.össz.kiad.'!E12</f>
        <v>5000</v>
      </c>
    </row>
    <row r="15" spans="1:4" ht="18.75" customHeight="1">
      <c r="A15" s="468" t="s">
        <v>397</v>
      </c>
      <c r="B15" s="225">
        <f>'1.sz.m. önk. össz.bev.'!E54</f>
        <v>102704</v>
      </c>
      <c r="C15" s="226" t="s">
        <v>417</v>
      </c>
      <c r="D15" s="227">
        <f>'1 .sz.m.önk.össz.kiad.'!E20</f>
        <v>0</v>
      </c>
    </row>
    <row r="16" spans="1:4" ht="32.25" customHeight="1">
      <c r="A16" s="836" t="s">
        <v>398</v>
      </c>
      <c r="B16" s="318">
        <f>'1.sz.m. önk. össz.bev.'!E57</f>
        <v>77968</v>
      </c>
      <c r="C16" s="226" t="s">
        <v>418</v>
      </c>
      <c r="D16" s="227">
        <f>'1 .sz.m.önk.össz.kiad.'!E23+'1 .sz.m.önk.össz.kiad.'!E24</f>
        <v>20000</v>
      </c>
    </row>
    <row r="17" spans="1:4" ht="22.5" customHeight="1" thickBot="1">
      <c r="A17" s="835"/>
      <c r="B17" s="466"/>
      <c r="C17" s="226" t="s">
        <v>664</v>
      </c>
      <c r="D17" s="227">
        <f>'1 .sz.m.önk.össz.kiad.'!E28</f>
        <v>0</v>
      </c>
    </row>
    <row r="18" spans="1:5" ht="29.25" customHeight="1" thickBot="1">
      <c r="A18" s="216" t="s">
        <v>214</v>
      </c>
      <c r="B18" s="223">
        <f>B24+B25+B26</f>
        <v>2819440</v>
      </c>
      <c r="C18" s="287" t="s">
        <v>215</v>
      </c>
      <c r="D18" s="221">
        <f>D27+D28</f>
        <v>2733801</v>
      </c>
      <c r="E18" s="218"/>
    </row>
    <row r="19" spans="1:4" ht="12.75">
      <c r="A19" s="462" t="s">
        <v>399</v>
      </c>
      <c r="B19" s="469"/>
      <c r="C19" s="464" t="s">
        <v>419</v>
      </c>
      <c r="D19" s="460">
        <f>SUM(D20:D24)</f>
        <v>1772647</v>
      </c>
    </row>
    <row r="20" spans="1:4" ht="12.75">
      <c r="A20" s="465" t="s">
        <v>400</v>
      </c>
      <c r="B20" s="466">
        <f>'1.sz.m. önk. össz.bev.'!E37-B40</f>
        <v>1168442</v>
      </c>
      <c r="C20" s="226" t="s">
        <v>421</v>
      </c>
      <c r="D20" s="227">
        <f>'1 .sz.m.önk.össz.kiad.'!E14</f>
        <v>1021936</v>
      </c>
    </row>
    <row r="21" spans="1:4" ht="12.75">
      <c r="A21" s="465" t="s">
        <v>401</v>
      </c>
      <c r="B21" s="466">
        <f>'1.sz.m. önk. össz.bev.'!E41</f>
        <v>120612</v>
      </c>
      <c r="C21" s="226" t="s">
        <v>422</v>
      </c>
      <c r="D21" s="227">
        <f>'1 .sz.m.önk.össz.kiad.'!E15</f>
        <v>712801</v>
      </c>
    </row>
    <row r="22" spans="1:4" ht="12.75">
      <c r="A22" s="465" t="s">
        <v>402</v>
      </c>
      <c r="B22" s="466">
        <f>'1.sz.m. önk. össz.bev.'!E48</f>
        <v>500</v>
      </c>
      <c r="C22" s="226" t="s">
        <v>423</v>
      </c>
      <c r="D22" s="227">
        <f>'1 .sz.m.önk.össz.kiad.'!E16</f>
        <v>10510</v>
      </c>
    </row>
    <row r="23" spans="1:4" ht="12.75">
      <c r="A23" s="470" t="s">
        <v>426</v>
      </c>
      <c r="B23" s="466">
        <f>'1.sz.m. önk. össz.bev.'!E51</f>
        <v>3000</v>
      </c>
      <c r="C23" s="226" t="s">
        <v>424</v>
      </c>
      <c r="D23" s="227">
        <f>'1 .sz.m.önk.össz.kiad.'!E17</f>
        <v>1900</v>
      </c>
    </row>
    <row r="24" spans="1:4" ht="12.75">
      <c r="A24" s="471" t="s">
        <v>211</v>
      </c>
      <c r="B24" s="472">
        <f>SUM(B19:B23)</f>
        <v>1292554</v>
      </c>
      <c r="C24" s="473" t="s">
        <v>425</v>
      </c>
      <c r="D24" s="227">
        <f>'1 .sz.m.önk.össz.kiad.'!E18</f>
        <v>25500</v>
      </c>
    </row>
    <row r="25" spans="1:4" ht="15" customHeight="1">
      <c r="A25" s="465" t="s">
        <v>404</v>
      </c>
      <c r="B25" s="474">
        <f>'1.sz.m. önk. össz.bev.'!E55</f>
        <v>1526886</v>
      </c>
      <c r="C25" s="467" t="s">
        <v>427</v>
      </c>
      <c r="D25" s="227">
        <f>'1 .sz.m.önk.össz.kiad.'!E21</f>
        <v>18243</v>
      </c>
    </row>
    <row r="26" spans="1:4" ht="12.75">
      <c r="A26" s="475" t="s">
        <v>405</v>
      </c>
      <c r="B26" s="476">
        <f>'1.sz.m. önk. össz.bev.'!E58</f>
        <v>0</v>
      </c>
      <c r="C26" s="473" t="s">
        <v>428</v>
      </c>
      <c r="D26" s="227">
        <f>'1 .sz.m.önk.össz.kiad.'!E25</f>
        <v>902550</v>
      </c>
    </row>
    <row r="27" spans="1:4" ht="25.5" customHeight="1">
      <c r="A27" s="837"/>
      <c r="B27" s="466"/>
      <c r="C27" s="838" t="s">
        <v>429</v>
      </c>
      <c r="D27" s="450">
        <f>D19+D25+D26</f>
        <v>2693440</v>
      </c>
    </row>
    <row r="28" spans="1:4" ht="18" customHeight="1" thickBot="1">
      <c r="A28" s="448"/>
      <c r="B28" s="449"/>
      <c r="C28" s="226" t="s">
        <v>430</v>
      </c>
      <c r="D28" s="227">
        <f>'1 .sz.m.önk.össz.kiad.'!E29</f>
        <v>40361</v>
      </c>
    </row>
    <row r="29" spans="1:5" ht="29.25" customHeight="1" thickBot="1">
      <c r="A29" s="228" t="s">
        <v>83</v>
      </c>
      <c r="B29" s="319">
        <f>B18+B5</f>
        <v>5846395</v>
      </c>
      <c r="C29" s="229" t="s">
        <v>83</v>
      </c>
      <c r="D29" s="230">
        <f>D18+D5</f>
        <v>5846395</v>
      </c>
      <c r="E29" s="218"/>
    </row>
    <row r="31" spans="2:4" ht="12.75">
      <c r="B31" s="218"/>
      <c r="D31" s="218"/>
    </row>
    <row r="32" spans="1:2" ht="12.75">
      <c r="A32" s="838"/>
      <c r="B32" s="917"/>
    </row>
    <row r="33" spans="1:2" ht="15.75">
      <c r="A33" s="918"/>
      <c r="B33" s="919"/>
    </row>
    <row r="34" spans="1:2" ht="15.75">
      <c r="A34" s="920"/>
      <c r="B34" s="921"/>
    </row>
    <row r="35" spans="1:2" ht="15.75">
      <c r="A35" s="922"/>
      <c r="B35" s="923"/>
    </row>
    <row r="36" spans="1:2" ht="15.75">
      <c r="A36" s="922"/>
      <c r="B36" s="923"/>
    </row>
    <row r="37" spans="1:2" ht="12.75">
      <c r="A37" s="832"/>
      <c r="B37" s="832"/>
    </row>
    <row r="38" spans="1:2" ht="12.75">
      <c r="A38" s="832"/>
      <c r="B38" s="832"/>
    </row>
    <row r="39" spans="1:2" ht="12.75">
      <c r="A39" s="832"/>
      <c r="B39" s="832"/>
    </row>
    <row r="40" spans="1:2" ht="12.75">
      <c r="A40" s="924"/>
      <c r="B40" s="925"/>
    </row>
  </sheetData>
  <sheetProtection/>
  <mergeCells count="2">
    <mergeCell ref="C1:D1"/>
    <mergeCell ref="A2:D2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93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PageLayoutView="0" workbookViewId="0" topLeftCell="A58">
      <selection activeCell="F60" sqref="F60"/>
    </sheetView>
  </sheetViews>
  <sheetFormatPr defaultColWidth="9.140625" defaultRowHeight="12.75"/>
  <cols>
    <col min="1" max="1" width="11.140625" style="401" customWidth="1"/>
    <col min="2" max="2" width="69.8515625" style="110" customWidth="1"/>
    <col min="3" max="3" width="24.8515625" style="138" customWidth="1"/>
    <col min="4" max="4" width="14.8515625" style="0" customWidth="1"/>
    <col min="5" max="5" width="13.00390625" style="0" bestFit="1" customWidth="1"/>
    <col min="6" max="6" width="28.421875" style="110" customWidth="1"/>
    <col min="7" max="7" width="14.57421875" style="22" customWidth="1"/>
    <col min="8" max="9" width="11.00390625" style="22" customWidth="1"/>
    <col min="10" max="10" width="12.7109375" style="0" customWidth="1"/>
  </cols>
  <sheetData>
    <row r="1" spans="1:4" ht="12.75">
      <c r="A1" s="898"/>
      <c r="B1" s="18"/>
      <c r="C1" s="367" t="s">
        <v>479</v>
      </c>
      <c r="D1" s="1"/>
    </row>
    <row r="2" spans="1:9" s="71" customFormat="1" ht="34.5" customHeight="1">
      <c r="A2" s="1050" t="s">
        <v>269</v>
      </c>
      <c r="B2" s="1050"/>
      <c r="C2" s="1050"/>
      <c r="D2" s="70"/>
      <c r="F2" s="110"/>
      <c r="G2" s="122"/>
      <c r="H2" s="122"/>
      <c r="I2" s="122"/>
    </row>
    <row r="3" spans="1:4" ht="13.5" thickBot="1">
      <c r="A3" s="406"/>
      <c r="B3" s="368"/>
      <c r="C3" s="303" t="s">
        <v>14</v>
      </c>
      <c r="D3" s="1"/>
    </row>
    <row r="4" spans="1:4" ht="24.75" customHeight="1" thickBot="1" thickTop="1">
      <c r="A4" s="1051" t="s">
        <v>23</v>
      </c>
      <c r="B4" s="1052"/>
      <c r="C4" s="347" t="s">
        <v>24</v>
      </c>
      <c r="D4" s="125"/>
    </row>
    <row r="5" spans="1:4" ht="21.75" customHeight="1" thickTop="1">
      <c r="A5" s="1048" t="s">
        <v>673</v>
      </c>
      <c r="B5" s="1049"/>
      <c r="C5" s="397">
        <v>0</v>
      </c>
      <c r="D5" s="125"/>
    </row>
    <row r="6" spans="1:4" ht="15.75" customHeight="1">
      <c r="A6" s="899"/>
      <c r="B6" s="248" t="s">
        <v>231</v>
      </c>
      <c r="C6" s="304">
        <v>5300</v>
      </c>
      <c r="D6" s="125"/>
    </row>
    <row r="7" spans="1:3" ht="15.75" customHeight="1">
      <c r="A7" s="899"/>
      <c r="B7" s="248" t="s">
        <v>201</v>
      </c>
      <c r="C7" s="304">
        <v>300</v>
      </c>
    </row>
    <row r="8" spans="1:5" ht="15.75" customHeight="1">
      <c r="A8" s="899"/>
      <c r="B8" s="334" t="s">
        <v>233</v>
      </c>
      <c r="C8" s="304">
        <v>5000</v>
      </c>
      <c r="E8" s="125"/>
    </row>
    <row r="9" spans="1:3" ht="15.75" customHeight="1">
      <c r="A9" s="899"/>
      <c r="B9" s="248" t="s">
        <v>232</v>
      </c>
      <c r="C9" s="304">
        <v>3500</v>
      </c>
    </row>
    <row r="10" spans="1:5" ht="15.75" customHeight="1">
      <c r="A10" s="899"/>
      <c r="B10" s="248" t="s">
        <v>234</v>
      </c>
      <c r="C10" s="304">
        <v>6700</v>
      </c>
      <c r="D10" s="125"/>
      <c r="E10" s="125"/>
    </row>
    <row r="11" spans="1:5" ht="15.75">
      <c r="A11" s="1053" t="s">
        <v>674</v>
      </c>
      <c r="B11" s="1054"/>
      <c r="C11" s="302">
        <f>SUM(C6:C10)</f>
        <v>20800</v>
      </c>
      <c r="E11" s="125"/>
    </row>
    <row r="12" spans="1:3" ht="15.75">
      <c r="A12" s="892"/>
      <c r="B12" s="244" t="s">
        <v>190</v>
      </c>
      <c r="C12" s="231">
        <v>3000</v>
      </c>
    </row>
    <row r="13" spans="1:10" ht="15.75">
      <c r="A13" s="892"/>
      <c r="B13" s="244" t="s">
        <v>191</v>
      </c>
      <c r="C13" s="231">
        <v>280000</v>
      </c>
      <c r="F13" s="292"/>
      <c r="G13" s="215"/>
      <c r="H13" s="215"/>
      <c r="I13" s="215"/>
      <c r="J13" s="215"/>
    </row>
    <row r="14" spans="1:10" ht="15.75">
      <c r="A14" s="892"/>
      <c r="B14" s="244" t="s">
        <v>192</v>
      </c>
      <c r="C14" s="231">
        <v>26000</v>
      </c>
      <c r="F14" s="196"/>
      <c r="G14" s="215"/>
      <c r="H14" s="215"/>
      <c r="I14" s="215"/>
      <c r="J14" s="215"/>
    </row>
    <row r="15" spans="1:10" ht="15.75">
      <c r="A15" s="892"/>
      <c r="B15" s="245" t="s">
        <v>193</v>
      </c>
      <c r="C15" s="232">
        <v>41000</v>
      </c>
      <c r="F15" s="196"/>
      <c r="G15" s="215"/>
      <c r="H15" s="215"/>
      <c r="I15" s="215"/>
      <c r="J15" s="215"/>
    </row>
    <row r="16" spans="1:10" ht="15.75">
      <c r="A16" s="900"/>
      <c r="B16" s="246" t="s">
        <v>686</v>
      </c>
      <c r="C16" s="233">
        <f>SUM(C12:C15)</f>
        <v>350000</v>
      </c>
      <c r="F16" s="196"/>
      <c r="G16" s="215"/>
      <c r="H16" s="215"/>
      <c r="I16" s="215"/>
      <c r="J16" s="215"/>
    </row>
    <row r="17" spans="1:10" ht="15.75">
      <c r="A17" s="892"/>
      <c r="B17" s="244" t="s">
        <v>194</v>
      </c>
      <c r="C17" s="231">
        <v>500</v>
      </c>
      <c r="F17" s="196"/>
      <c r="G17" s="215"/>
      <c r="H17" s="215"/>
      <c r="I17" s="215"/>
      <c r="J17" s="215"/>
    </row>
    <row r="18" spans="1:10" ht="15.75">
      <c r="A18" s="892"/>
      <c r="B18" s="244" t="s">
        <v>195</v>
      </c>
      <c r="C18" s="231">
        <v>3000</v>
      </c>
      <c r="F18" s="293"/>
      <c r="G18" s="215"/>
      <c r="H18" s="215"/>
      <c r="I18" s="215"/>
      <c r="J18" s="119"/>
    </row>
    <row r="19" spans="1:10" ht="15.75">
      <c r="A19" s="892"/>
      <c r="B19" s="244" t="s">
        <v>196</v>
      </c>
      <c r="C19" s="231">
        <v>87810</v>
      </c>
      <c r="E19" s="22"/>
      <c r="F19" s="292"/>
      <c r="G19" s="215"/>
      <c r="H19" s="215"/>
      <c r="I19" s="215"/>
      <c r="J19" s="119"/>
    </row>
    <row r="20" spans="1:5" ht="15.75">
      <c r="A20" s="892"/>
      <c r="B20" s="244" t="s">
        <v>197</v>
      </c>
      <c r="C20" s="231">
        <v>189483</v>
      </c>
      <c r="E20" s="22"/>
    </row>
    <row r="21" spans="1:4" ht="15.75">
      <c r="A21" s="892"/>
      <c r="B21" s="244" t="s">
        <v>198</v>
      </c>
      <c r="C21" s="231">
        <v>82000</v>
      </c>
      <c r="D21" s="125"/>
    </row>
    <row r="22" spans="1:3" ht="15.75">
      <c r="A22" s="900"/>
      <c r="B22" s="246" t="s">
        <v>687</v>
      </c>
      <c r="C22" s="233">
        <f>SUM(C17:C21)</f>
        <v>362793</v>
      </c>
    </row>
    <row r="23" spans="1:3" ht="15.75">
      <c r="A23" s="892"/>
      <c r="B23" s="247" t="s">
        <v>199</v>
      </c>
      <c r="C23" s="234">
        <v>100</v>
      </c>
    </row>
    <row r="24" spans="1:3" ht="15.75">
      <c r="A24" s="892"/>
      <c r="B24" s="248" t="s">
        <v>200</v>
      </c>
      <c r="C24" s="231">
        <v>2500</v>
      </c>
    </row>
    <row r="25" spans="1:7" ht="15.75">
      <c r="A25" s="892"/>
      <c r="B25" s="248" t="s">
        <v>201</v>
      </c>
      <c r="C25" s="231">
        <f>2000+8600</f>
        <v>10600</v>
      </c>
      <c r="E25" s="131"/>
      <c r="F25" s="24"/>
      <c r="G25" s="123"/>
    </row>
    <row r="26" spans="1:7" ht="15.75">
      <c r="A26" s="891"/>
      <c r="B26" s="249" t="s">
        <v>688</v>
      </c>
      <c r="C26" s="235">
        <f>SUM(C23:C25)</f>
        <v>13200</v>
      </c>
      <c r="E26" s="131"/>
      <c r="F26" s="24"/>
      <c r="G26" s="123"/>
    </row>
    <row r="27" spans="1:9" s="21" customFormat="1" ht="21" customHeight="1" thickBot="1">
      <c r="A27" s="1055" t="s">
        <v>675</v>
      </c>
      <c r="B27" s="1056"/>
      <c r="C27" s="236">
        <f>C16+C22+C26</f>
        <v>725993</v>
      </c>
      <c r="E27" s="369"/>
      <c r="F27" s="110"/>
      <c r="G27" s="22"/>
      <c r="H27" s="123"/>
      <c r="I27" s="123"/>
    </row>
    <row r="28" spans="1:9" s="21" customFormat="1" ht="23.25" customHeight="1">
      <c r="A28" s="1032" t="s">
        <v>676</v>
      </c>
      <c r="B28" s="1033"/>
      <c r="C28" s="237">
        <f>C11+C27+C5</f>
        <v>746793</v>
      </c>
      <c r="E28" s="369"/>
      <c r="F28" s="110"/>
      <c r="G28" s="22"/>
      <c r="H28" s="123"/>
      <c r="I28" s="123"/>
    </row>
    <row r="29" spans="1:5" ht="15.75">
      <c r="A29" s="890"/>
      <c r="B29" s="250" t="s">
        <v>270</v>
      </c>
      <c r="C29" s="238">
        <v>567523</v>
      </c>
      <c r="E29" s="66"/>
    </row>
    <row r="30" spans="1:6" ht="15.75">
      <c r="A30" s="892"/>
      <c r="B30" s="248" t="s">
        <v>378</v>
      </c>
      <c r="C30" s="232">
        <v>45771</v>
      </c>
      <c r="E30" s="119"/>
      <c r="F30" s="130"/>
    </row>
    <row r="31" spans="1:5" ht="15.75">
      <c r="A31" s="892"/>
      <c r="B31" s="245" t="s">
        <v>271</v>
      </c>
      <c r="C31" s="232">
        <v>0</v>
      </c>
      <c r="D31" s="125"/>
      <c r="E31" s="168"/>
    </row>
    <row r="32" spans="1:5" ht="15.75">
      <c r="A32" s="892"/>
      <c r="B32" s="248" t="s">
        <v>272</v>
      </c>
      <c r="C32" s="232">
        <v>0</v>
      </c>
      <c r="D32" s="125"/>
      <c r="E32" s="168"/>
    </row>
    <row r="33" spans="1:5" ht="16.5" thickBot="1">
      <c r="A33" s="901"/>
      <c r="B33" s="203" t="s">
        <v>273</v>
      </c>
      <c r="C33" s="144">
        <v>0</v>
      </c>
      <c r="E33" s="13"/>
    </row>
    <row r="34" spans="1:5" ht="27.75" customHeight="1">
      <c r="A34" s="1032" t="s">
        <v>677</v>
      </c>
      <c r="B34" s="1033"/>
      <c r="C34" s="239">
        <f>SUM(C29:C33)</f>
        <v>613294</v>
      </c>
      <c r="E34" s="118"/>
    </row>
    <row r="35" spans="1:9" s="21" customFormat="1" ht="19.5" customHeight="1">
      <c r="A35" s="1036" t="s">
        <v>678</v>
      </c>
      <c r="B35" s="1037"/>
      <c r="C35" s="393">
        <f>SUM(C36:C38)</f>
        <v>120156</v>
      </c>
      <c r="E35" s="360"/>
      <c r="F35" s="24"/>
      <c r="G35" s="123"/>
      <c r="H35" s="123"/>
      <c r="I35" s="123"/>
    </row>
    <row r="36" spans="1:5" ht="15.75">
      <c r="A36" s="895"/>
      <c r="B36" s="247" t="s">
        <v>263</v>
      </c>
      <c r="C36" s="258">
        <v>0</v>
      </c>
      <c r="E36" s="13"/>
    </row>
    <row r="37" spans="1:5" ht="15.75">
      <c r="A37" s="895"/>
      <c r="B37" s="247" t="s">
        <v>253</v>
      </c>
      <c r="C37" s="258">
        <v>14612</v>
      </c>
      <c r="E37" s="13"/>
    </row>
    <row r="38" spans="1:5" ht="18" customHeight="1">
      <c r="A38" s="895"/>
      <c r="B38" s="247" t="s">
        <v>264</v>
      </c>
      <c r="C38" s="258">
        <v>105544</v>
      </c>
      <c r="E38" s="13"/>
    </row>
    <row r="39" spans="1:9" s="21" customFormat="1" ht="27" customHeight="1">
      <c r="A39" s="1036" t="s">
        <v>679</v>
      </c>
      <c r="B39" s="1037"/>
      <c r="C39" s="393">
        <f>SUM(C40:C42)</f>
        <v>1168442</v>
      </c>
      <c r="E39" s="360"/>
      <c r="F39" s="24"/>
      <c r="G39" s="124"/>
      <c r="H39" s="123"/>
      <c r="I39" s="123"/>
    </row>
    <row r="40" spans="1:7" ht="18.75" customHeight="1">
      <c r="A40" s="902"/>
      <c r="B40" s="250" t="s">
        <v>263</v>
      </c>
      <c r="C40" s="238">
        <v>0</v>
      </c>
      <c r="E40" s="13"/>
      <c r="F40" s="24"/>
      <c r="G40" s="124"/>
    </row>
    <row r="41" spans="1:7" ht="18.75" customHeight="1">
      <c r="A41" s="903"/>
      <c r="B41" s="248" t="s">
        <v>253</v>
      </c>
      <c r="C41" s="232">
        <v>1166180</v>
      </c>
      <c r="E41" s="13"/>
      <c r="F41" s="24"/>
      <c r="G41" s="124"/>
    </row>
    <row r="42" spans="1:7" ht="18.75" customHeight="1" thickBot="1">
      <c r="A42" s="908"/>
      <c r="B42" s="251" t="s">
        <v>265</v>
      </c>
      <c r="C42" s="240">
        <v>2262</v>
      </c>
      <c r="E42" s="13"/>
      <c r="F42" s="24"/>
      <c r="G42" s="124"/>
    </row>
    <row r="43" spans="1:9" s="21" customFormat="1" ht="26.25" customHeight="1">
      <c r="A43" s="1034" t="s">
        <v>680</v>
      </c>
      <c r="B43" s="1035"/>
      <c r="C43" s="242">
        <f>C39+C35</f>
        <v>1288598</v>
      </c>
      <c r="E43" s="118"/>
      <c r="F43" s="110"/>
      <c r="G43" s="22"/>
      <c r="H43" s="123"/>
      <c r="I43" s="123"/>
    </row>
    <row r="44" spans="1:5" ht="15.75">
      <c r="A44" s="892"/>
      <c r="B44" s="248" t="s">
        <v>166</v>
      </c>
      <c r="C44" s="232">
        <v>11193</v>
      </c>
      <c r="E44" s="13"/>
    </row>
    <row r="45" spans="1:5" ht="15.75">
      <c r="A45" s="892"/>
      <c r="B45" s="248" t="s">
        <v>292</v>
      </c>
      <c r="C45" s="232">
        <v>45000</v>
      </c>
      <c r="E45" s="13"/>
    </row>
    <row r="46" spans="1:9" s="125" customFormat="1" ht="15.75">
      <c r="A46" s="892"/>
      <c r="B46" s="248" t="s">
        <v>442</v>
      </c>
      <c r="C46" s="232">
        <v>0</v>
      </c>
      <c r="E46" s="131"/>
      <c r="F46" s="130"/>
      <c r="G46" s="313"/>
      <c r="H46" s="313"/>
      <c r="I46" s="313"/>
    </row>
    <row r="47" spans="1:5" ht="16.5" thickBot="1">
      <c r="A47" s="894"/>
      <c r="B47" s="251" t="s">
        <v>167</v>
      </c>
      <c r="C47" s="240">
        <v>64419</v>
      </c>
      <c r="E47" s="321"/>
    </row>
    <row r="48" spans="1:5" ht="24.75" customHeight="1">
      <c r="A48" s="1032" t="s">
        <v>681</v>
      </c>
      <c r="B48" s="1033"/>
      <c r="C48" s="241">
        <f>SUM(C44:C47)</f>
        <v>120612</v>
      </c>
      <c r="E48" s="118"/>
    </row>
    <row r="49" spans="1:5" ht="14.25" customHeight="1">
      <c r="A49" s="892"/>
      <c r="B49" s="248" t="s">
        <v>168</v>
      </c>
      <c r="C49" s="238">
        <v>0</v>
      </c>
      <c r="E49" s="13"/>
    </row>
    <row r="50" spans="1:7" ht="16.5" thickBot="1">
      <c r="A50" s="894"/>
      <c r="B50" s="251" t="s">
        <v>169</v>
      </c>
      <c r="C50" s="240">
        <v>500</v>
      </c>
      <c r="E50" s="13"/>
      <c r="F50" s="24"/>
      <c r="G50" s="123"/>
    </row>
    <row r="51" spans="1:9" s="204" customFormat="1" ht="20.25" customHeight="1">
      <c r="A51" s="1046" t="s">
        <v>682</v>
      </c>
      <c r="B51" s="1047"/>
      <c r="C51" s="243">
        <f>SUM(C49:C50)</f>
        <v>500</v>
      </c>
      <c r="E51" s="205"/>
      <c r="F51" s="76"/>
      <c r="G51" s="206"/>
      <c r="H51" s="207"/>
      <c r="I51" s="207"/>
    </row>
    <row r="52" spans="1:3" ht="15.75">
      <c r="A52" s="892"/>
      <c r="B52" s="252" t="s">
        <v>380</v>
      </c>
      <c r="C52" s="238">
        <v>0</v>
      </c>
    </row>
    <row r="53" spans="1:3" ht="16.5" thickBot="1">
      <c r="A53" s="894"/>
      <c r="B53" s="253" t="s">
        <v>170</v>
      </c>
      <c r="C53" s="240">
        <v>3000</v>
      </c>
    </row>
    <row r="54" spans="1:3" ht="24" customHeight="1" thickBot="1">
      <c r="A54" s="1044" t="s">
        <v>683</v>
      </c>
      <c r="B54" s="1045"/>
      <c r="C54" s="242">
        <f>SUM(C52:C53)</f>
        <v>3000</v>
      </c>
    </row>
    <row r="55" spans="1:3" ht="24" customHeight="1" thickBot="1">
      <c r="A55" s="1042" t="s">
        <v>203</v>
      </c>
      <c r="B55" s="1043"/>
      <c r="C55" s="909">
        <f>SUM(C28+C34+C48+C43+C51+C54)</f>
        <v>2772797</v>
      </c>
    </row>
    <row r="56" spans="1:3" ht="15.75">
      <c r="A56" s="907"/>
      <c r="B56" s="250" t="s">
        <v>171</v>
      </c>
      <c r="C56" s="238">
        <v>18492</v>
      </c>
    </row>
    <row r="57" spans="1:5" ht="16.5" thickBot="1">
      <c r="A57" s="905"/>
      <c r="B57" s="317" t="s">
        <v>172</v>
      </c>
      <c r="C57" s="240">
        <f>396644+900000</f>
        <v>1296644</v>
      </c>
      <c r="E57" s="125"/>
    </row>
    <row r="58" spans="1:3" ht="34.5" customHeight="1">
      <c r="A58" s="1034" t="s">
        <v>684</v>
      </c>
      <c r="B58" s="1035"/>
      <c r="C58" s="241">
        <f>SUM(C56:C57)</f>
        <v>1315136</v>
      </c>
    </row>
    <row r="59" spans="1:5" ht="19.5" customHeight="1">
      <c r="A59" s="904"/>
      <c r="B59" s="245" t="s">
        <v>274</v>
      </c>
      <c r="C59" s="232">
        <v>77968</v>
      </c>
      <c r="E59" s="125"/>
    </row>
    <row r="60" spans="1:5" ht="19.5" customHeight="1" thickBot="1">
      <c r="A60" s="906"/>
      <c r="B60" s="254" t="s">
        <v>275</v>
      </c>
      <c r="C60" s="144">
        <v>0</v>
      </c>
      <c r="E60" s="125"/>
    </row>
    <row r="61" spans="1:9" ht="25.5" customHeight="1" thickBot="1">
      <c r="A61" s="1038" t="s">
        <v>685</v>
      </c>
      <c r="B61" s="1039"/>
      <c r="C61" s="211">
        <f>SUM(C59:C59)</f>
        <v>77968</v>
      </c>
      <c r="F61" s="292"/>
      <c r="G61" s="215"/>
      <c r="H61" s="215"/>
      <c r="I61" s="215"/>
    </row>
    <row r="62" spans="1:9" s="75" customFormat="1" ht="33" customHeight="1" thickBot="1">
      <c r="A62" s="1040" t="s">
        <v>189</v>
      </c>
      <c r="B62" s="1041"/>
      <c r="C62" s="909">
        <f>C55+C58+C61</f>
        <v>4165901</v>
      </c>
      <c r="F62" s="929"/>
      <c r="G62" s="930"/>
      <c r="H62" s="931"/>
      <c r="I62" s="932"/>
    </row>
    <row r="63" spans="6:9" ht="12.75">
      <c r="F63" s="196"/>
      <c r="G63" s="215"/>
      <c r="H63" s="215"/>
      <c r="I63" s="215"/>
    </row>
    <row r="64" spans="2:9" ht="19.5">
      <c r="B64" s="114"/>
      <c r="C64" s="926"/>
      <c r="F64" s="196"/>
      <c r="G64" s="933"/>
      <c r="H64" s="215"/>
      <c r="I64" s="215"/>
    </row>
    <row r="65" spans="2:9" ht="12.75">
      <c r="B65" s="927"/>
      <c r="C65" s="928"/>
      <c r="F65" s="196"/>
      <c r="G65" s="933"/>
      <c r="H65" s="215"/>
      <c r="I65" s="215"/>
    </row>
    <row r="66" spans="2:9" ht="12.75">
      <c r="B66" s="202"/>
      <c r="C66" s="139"/>
      <c r="F66" s="196"/>
      <c r="G66" s="933"/>
      <c r="H66" s="215"/>
      <c r="I66" s="215"/>
    </row>
    <row r="67" spans="2:9" ht="19.5" customHeight="1">
      <c r="B67" s="202"/>
      <c r="C67" s="139"/>
      <c r="F67" s="196"/>
      <c r="G67" s="933"/>
      <c r="H67" s="215"/>
      <c r="I67" s="215"/>
    </row>
    <row r="68" spans="6:9" ht="12.75">
      <c r="F68" s="196"/>
      <c r="G68" s="933"/>
      <c r="H68" s="215"/>
      <c r="I68" s="215"/>
    </row>
    <row r="69" spans="6:9" ht="12.75">
      <c r="F69" s="196"/>
      <c r="G69" s="933"/>
      <c r="H69" s="215"/>
      <c r="I69" s="215"/>
    </row>
    <row r="70" spans="6:9" ht="12.75">
      <c r="F70" s="196"/>
      <c r="G70" s="933"/>
      <c r="H70" s="215"/>
      <c r="I70" s="215"/>
    </row>
    <row r="71" spans="6:9" ht="12.75">
      <c r="F71" s="196"/>
      <c r="G71" s="933"/>
      <c r="H71" s="215"/>
      <c r="I71" s="215"/>
    </row>
    <row r="72" spans="6:9" ht="12.75">
      <c r="F72" s="196"/>
      <c r="G72" s="933"/>
      <c r="H72" s="934"/>
      <c r="I72" s="215"/>
    </row>
    <row r="73" spans="6:9" ht="12.75">
      <c r="F73" s="196"/>
      <c r="G73" s="215"/>
      <c r="H73" s="215"/>
      <c r="I73" s="215"/>
    </row>
    <row r="74" spans="6:9" ht="12.75">
      <c r="F74" s="196"/>
      <c r="G74" s="215"/>
      <c r="H74" s="215"/>
      <c r="I74" s="215"/>
    </row>
    <row r="75" spans="6:9" ht="12.75">
      <c r="F75" s="935"/>
      <c r="G75" s="934"/>
      <c r="H75" s="215"/>
      <c r="I75" s="215"/>
    </row>
    <row r="76" spans="6:9" ht="12.75">
      <c r="F76" s="196"/>
      <c r="G76" s="215"/>
      <c r="H76" s="215"/>
      <c r="I76" s="215"/>
    </row>
    <row r="77" spans="6:9" ht="12.75">
      <c r="F77" s="292"/>
      <c r="G77" s="215"/>
      <c r="H77" s="215"/>
      <c r="I77" s="215"/>
    </row>
    <row r="78" spans="6:9" ht="12.75">
      <c r="F78" s="292"/>
      <c r="G78" s="936"/>
      <c r="H78" s="215"/>
      <c r="I78" s="215"/>
    </row>
    <row r="79" spans="6:9" ht="12.75">
      <c r="F79" s="196"/>
      <c r="G79" s="215"/>
      <c r="H79" s="215"/>
      <c r="I79" s="215"/>
    </row>
    <row r="80" spans="6:9" ht="12.75">
      <c r="F80" s="196"/>
      <c r="G80" s="215"/>
      <c r="H80" s="215"/>
      <c r="I80" s="215"/>
    </row>
    <row r="81" spans="6:9" ht="12.75">
      <c r="F81" s="196"/>
      <c r="G81" s="215"/>
      <c r="H81" s="215"/>
      <c r="I81" s="215"/>
    </row>
    <row r="82" spans="6:9" ht="12.75">
      <c r="F82" s="196"/>
      <c r="G82" s="215"/>
      <c r="H82" s="215"/>
      <c r="I82" s="215"/>
    </row>
    <row r="83" spans="6:9" ht="12.75">
      <c r="F83" s="196"/>
      <c r="G83" s="215"/>
      <c r="H83" s="215"/>
      <c r="I83" s="215"/>
    </row>
    <row r="84" spans="6:9" ht="12.75">
      <c r="F84" s="196"/>
      <c r="G84" s="215"/>
      <c r="H84" s="215"/>
      <c r="I84" s="215"/>
    </row>
    <row r="85" spans="6:9" ht="12.75">
      <c r="F85" s="196"/>
      <c r="G85" s="215"/>
      <c r="H85" s="215"/>
      <c r="I85" s="215"/>
    </row>
    <row r="86" spans="6:9" ht="12.75">
      <c r="F86" s="196"/>
      <c r="G86" s="215"/>
      <c r="H86" s="215"/>
      <c r="I86" s="215"/>
    </row>
    <row r="87" spans="6:9" ht="12.75">
      <c r="F87" s="935"/>
      <c r="G87" s="934"/>
      <c r="H87" s="215"/>
      <c r="I87" s="215"/>
    </row>
    <row r="88" spans="6:9" ht="12.75">
      <c r="F88" s="292"/>
      <c r="G88" s="215"/>
      <c r="H88" s="215"/>
      <c r="I88" s="215"/>
    </row>
    <row r="89" spans="6:9" ht="12.75">
      <c r="F89" s="935"/>
      <c r="G89" s="934"/>
      <c r="H89" s="215"/>
      <c r="I89" s="215"/>
    </row>
    <row r="90" spans="6:9" ht="12.75">
      <c r="F90" s="292"/>
      <c r="G90" s="215"/>
      <c r="H90" s="215"/>
      <c r="I90" s="215"/>
    </row>
    <row r="91" spans="6:9" ht="12.75">
      <c r="F91" s="196"/>
      <c r="G91" s="215"/>
      <c r="H91" s="215"/>
      <c r="I91" s="215"/>
    </row>
    <row r="92" spans="6:9" ht="12.75">
      <c r="F92" s="292"/>
      <c r="G92" s="215"/>
      <c r="H92" s="215"/>
      <c r="I92" s="215"/>
    </row>
  </sheetData>
  <sheetProtection/>
  <mergeCells count="17">
    <mergeCell ref="A35:B35"/>
    <mergeCell ref="A5:B5"/>
    <mergeCell ref="A2:C2"/>
    <mergeCell ref="A4:B4"/>
    <mergeCell ref="A11:B11"/>
    <mergeCell ref="A27:B27"/>
    <mergeCell ref="A28:B28"/>
    <mergeCell ref="A34:B34"/>
    <mergeCell ref="A48:B48"/>
    <mergeCell ref="A43:B43"/>
    <mergeCell ref="A39:B39"/>
    <mergeCell ref="A58:B58"/>
    <mergeCell ref="A61:B61"/>
    <mergeCell ref="A62:B62"/>
    <mergeCell ref="A55:B55"/>
    <mergeCell ref="A54:B54"/>
    <mergeCell ref="A51:B5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7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8515625" style="893" customWidth="1"/>
    <col min="2" max="2" width="56.7109375" style="438" customWidth="1"/>
    <col min="3" max="3" width="27.00390625" style="1" customWidth="1"/>
    <col min="4" max="4" width="14.57421875" style="1" customWidth="1"/>
    <col min="5" max="5" width="11.57421875" style="1" bestFit="1" customWidth="1"/>
    <col min="6" max="6" width="9.140625" style="1" customWidth="1"/>
    <col min="7" max="7" width="11.57421875" style="1" bestFit="1" customWidth="1"/>
    <col min="8" max="16384" width="9.140625" style="1" customWidth="1"/>
  </cols>
  <sheetData>
    <row r="1" ht="14.25">
      <c r="C1" s="371" t="s">
        <v>480</v>
      </c>
    </row>
    <row r="2" spans="1:4" ht="37.5" customHeight="1">
      <c r="A2" s="1059" t="s">
        <v>276</v>
      </c>
      <c r="B2" s="1059"/>
      <c r="C2" s="1059"/>
      <c r="D2" s="15"/>
    </row>
    <row r="3" spans="1:3" ht="14.25" customHeight="1" thickBot="1">
      <c r="A3" s="816"/>
      <c r="B3" s="439"/>
      <c r="C3" s="166" t="s">
        <v>14</v>
      </c>
    </row>
    <row r="4" spans="1:4" s="3" customFormat="1" ht="26.25" customHeight="1" thickBot="1" thickTop="1">
      <c r="A4" s="1051" t="s">
        <v>23</v>
      </c>
      <c r="B4" s="1062"/>
      <c r="C4" s="333" t="s">
        <v>24</v>
      </c>
      <c r="D4" s="17"/>
    </row>
    <row r="5" spans="1:4" s="7" customFormat="1" ht="22.5" customHeight="1" thickTop="1">
      <c r="A5" s="889" t="s">
        <v>312</v>
      </c>
      <c r="B5" s="440" t="s">
        <v>43</v>
      </c>
      <c r="C5" s="238">
        <v>13945</v>
      </c>
      <c r="D5" s="9"/>
    </row>
    <row r="6" spans="1:4" s="7" customFormat="1" ht="33" customHeight="1">
      <c r="A6" s="892" t="s">
        <v>313</v>
      </c>
      <c r="B6" s="259" t="s">
        <v>391</v>
      </c>
      <c r="C6" s="232">
        <v>1883</v>
      </c>
      <c r="D6" s="9"/>
    </row>
    <row r="7" spans="1:4" s="7" customFormat="1" ht="36.75" customHeight="1">
      <c r="A7" s="892" t="s">
        <v>314</v>
      </c>
      <c r="B7" s="432" t="s">
        <v>173</v>
      </c>
      <c r="C7" s="255">
        <f>'9.sz.m.Dologi kiadás'!$D$30</f>
        <v>294158</v>
      </c>
      <c r="D7" s="9"/>
    </row>
    <row r="8" spans="1:5" s="7" customFormat="1" ht="33" customHeight="1">
      <c r="A8" s="892" t="s">
        <v>381</v>
      </c>
      <c r="B8" s="432" t="s">
        <v>716</v>
      </c>
      <c r="C8" s="255">
        <f>'10.sz.m.szociális kiadások'!$B$28</f>
        <v>93298</v>
      </c>
      <c r="D8" s="9"/>
      <c r="E8" s="120"/>
    </row>
    <row r="9" spans="1:4" s="7" customFormat="1" ht="29.25" customHeight="1">
      <c r="A9" s="892" t="s">
        <v>382</v>
      </c>
      <c r="B9" s="334" t="s">
        <v>717</v>
      </c>
      <c r="C9" s="257">
        <f>'11.sz.m.átadott pe'!$B$25</f>
        <v>0</v>
      </c>
      <c r="D9" s="9"/>
    </row>
    <row r="10" spans="1:6" s="7" customFormat="1" ht="31.5" customHeight="1">
      <c r="A10" s="892" t="s">
        <v>383</v>
      </c>
      <c r="B10" s="256" t="s">
        <v>718</v>
      </c>
      <c r="C10" s="255">
        <f>'11.sz.m.átadott pe'!$B$19</f>
        <v>47005</v>
      </c>
      <c r="D10" s="9"/>
      <c r="F10" s="72"/>
    </row>
    <row r="11" spans="1:4" s="7" customFormat="1" ht="29.25" customHeight="1">
      <c r="A11" s="892" t="s">
        <v>384</v>
      </c>
      <c r="B11" s="370" t="s">
        <v>37</v>
      </c>
      <c r="C11" s="238">
        <v>7394</v>
      </c>
      <c r="D11" s="9"/>
    </row>
    <row r="12" spans="1:4" s="7" customFormat="1" ht="22.5" customHeight="1" thickBot="1">
      <c r="A12" s="890" t="s">
        <v>385</v>
      </c>
      <c r="B12" s="441" t="s">
        <v>36</v>
      </c>
      <c r="C12" s="258">
        <v>5000</v>
      </c>
      <c r="D12" s="9"/>
    </row>
    <row r="13" spans="1:4" s="7" customFormat="1" ht="22.5" customHeight="1" thickBot="1">
      <c r="A13" s="1007" t="s">
        <v>667</v>
      </c>
      <c r="B13" s="1009"/>
      <c r="C13" s="26">
        <f>SUM(C5:C12)</f>
        <v>462683</v>
      </c>
      <c r="D13" s="14"/>
    </row>
    <row r="14" spans="1:4" s="7" customFormat="1" ht="30.75" customHeight="1">
      <c r="A14" s="890" t="s">
        <v>332</v>
      </c>
      <c r="B14" s="392" t="s">
        <v>719</v>
      </c>
      <c r="C14" s="255">
        <f>'8.a.sz.m.fejlesztés'!$D$16</f>
        <v>841694</v>
      </c>
      <c r="D14" s="9"/>
    </row>
    <row r="15" spans="1:4" s="7" customFormat="1" ht="30" customHeight="1">
      <c r="A15" s="890" t="s">
        <v>333</v>
      </c>
      <c r="B15" s="259" t="s">
        <v>720</v>
      </c>
      <c r="C15" s="255">
        <f>'8.a.sz.m.fejlesztés'!$D$26</f>
        <v>654801</v>
      </c>
      <c r="D15" s="9"/>
    </row>
    <row r="16" spans="1:4" s="7" customFormat="1" ht="36.75" customHeight="1">
      <c r="A16" s="890" t="s">
        <v>334</v>
      </c>
      <c r="B16" s="259" t="s">
        <v>721</v>
      </c>
      <c r="C16" s="255">
        <f>'11.sz.m.átadott pe'!$C$19</f>
        <v>10510</v>
      </c>
      <c r="D16" s="9"/>
    </row>
    <row r="17" spans="1:4" s="7" customFormat="1" ht="36" customHeight="1">
      <c r="A17" s="890" t="s">
        <v>335</v>
      </c>
      <c r="B17" s="259" t="s">
        <v>722</v>
      </c>
      <c r="C17" s="232">
        <f>'11.sz.m.átadott pe'!$C$25</f>
        <v>1900</v>
      </c>
      <c r="D17" s="9"/>
    </row>
    <row r="18" spans="1:4" s="7" customFormat="1" ht="36" customHeight="1" thickBot="1">
      <c r="A18" s="890" t="s">
        <v>336</v>
      </c>
      <c r="B18" s="208" t="s">
        <v>291</v>
      </c>
      <c r="C18" s="144">
        <v>25500</v>
      </c>
      <c r="D18" s="9"/>
    </row>
    <row r="19" spans="1:4" s="7" customFormat="1" ht="22.5" customHeight="1" thickBot="1">
      <c r="A19" s="1057" t="s">
        <v>668</v>
      </c>
      <c r="B19" s="1058"/>
      <c r="C19" s="26">
        <f>SUM(C14:C18)</f>
        <v>1534405</v>
      </c>
      <c r="D19" s="14"/>
    </row>
    <row r="20" spans="1:4" s="7" customFormat="1" ht="22.5" customHeight="1">
      <c r="A20" s="896" t="s">
        <v>337</v>
      </c>
      <c r="B20" s="436" t="s">
        <v>389</v>
      </c>
      <c r="C20" s="437">
        <v>0</v>
      </c>
      <c r="D20" s="14"/>
    </row>
    <row r="21" spans="1:4" s="7" customFormat="1" ht="22.5" customHeight="1" thickBot="1">
      <c r="A21" s="897" t="s">
        <v>341</v>
      </c>
      <c r="B21" s="435" t="s">
        <v>390</v>
      </c>
      <c r="C21" s="145">
        <v>18243</v>
      </c>
      <c r="D21" s="14"/>
    </row>
    <row r="22" spans="1:4" s="7" customFormat="1" ht="22.5" customHeight="1" thickBot="1">
      <c r="A22" s="1057" t="s">
        <v>669</v>
      </c>
      <c r="B22" s="1058"/>
      <c r="C22" s="26">
        <f>SUM(C20:C21)</f>
        <v>18243</v>
      </c>
      <c r="D22" s="14"/>
    </row>
    <row r="23" spans="1:4" s="7" customFormat="1" ht="22.5" customHeight="1">
      <c r="A23" s="890" t="s">
        <v>345</v>
      </c>
      <c r="B23" s="440" t="s">
        <v>19</v>
      </c>
      <c r="C23" s="257">
        <v>10000</v>
      </c>
      <c r="D23" s="14"/>
    </row>
    <row r="24" spans="1:4" s="7" customFormat="1" ht="22.5" customHeight="1">
      <c r="A24" s="890" t="s">
        <v>346</v>
      </c>
      <c r="B24" s="440" t="s">
        <v>51</v>
      </c>
      <c r="C24" s="257">
        <v>10000</v>
      </c>
      <c r="D24" s="14"/>
    </row>
    <row r="25" spans="1:7" s="7" customFormat="1" ht="22.5" customHeight="1" thickBot="1">
      <c r="A25" s="890" t="s">
        <v>347</v>
      </c>
      <c r="B25" s="442" t="s">
        <v>159</v>
      </c>
      <c r="C25" s="332">
        <f>900000+2550</f>
        <v>902550</v>
      </c>
      <c r="G25" s="72"/>
    </row>
    <row r="26" spans="1:4" s="27" customFormat="1" ht="22.5" customHeight="1" thickBot="1">
      <c r="A26" s="1063" t="s">
        <v>670</v>
      </c>
      <c r="B26" s="1064"/>
      <c r="C26" s="260">
        <f>SUM(C23:C25)</f>
        <v>922550</v>
      </c>
      <c r="D26" s="28"/>
    </row>
    <row r="27" spans="1:4" s="27" customFormat="1" ht="22.5" customHeight="1" thickBot="1">
      <c r="A27" s="1063" t="s">
        <v>671</v>
      </c>
      <c r="B27" s="1064"/>
      <c r="C27" s="211">
        <f>'5.sz.m.int.bevét'!P15+'5.sz.m.int.bevét'!Q15</f>
        <v>1187659</v>
      </c>
      <c r="D27" s="28"/>
    </row>
    <row r="28" spans="1:4" s="27" customFormat="1" ht="22.5" customHeight="1" thickBot="1">
      <c r="A28" s="1065" t="s">
        <v>206</v>
      </c>
      <c r="B28" s="1066"/>
      <c r="C28" s="910">
        <f>C13+C19+C26+C27+C22</f>
        <v>4125540</v>
      </c>
      <c r="D28" s="28"/>
    </row>
    <row r="29" spans="1:4" s="27" customFormat="1" ht="22.5" customHeight="1">
      <c r="A29" s="890" t="s">
        <v>353</v>
      </c>
      <c r="B29" s="370" t="s">
        <v>266</v>
      </c>
      <c r="C29" s="238">
        <v>0</v>
      </c>
      <c r="D29" s="28"/>
    </row>
    <row r="30" spans="1:5" s="27" customFormat="1" ht="22.5" customHeight="1" thickBot="1">
      <c r="A30" s="890" t="s">
        <v>354</v>
      </c>
      <c r="B30" s="443" t="s">
        <v>267</v>
      </c>
      <c r="C30" s="258">
        <v>40361</v>
      </c>
      <c r="D30" s="28"/>
      <c r="E30" s="7"/>
    </row>
    <row r="31" spans="1:4" s="27" customFormat="1" ht="22.5" customHeight="1" thickBot="1">
      <c r="A31" s="1007" t="s">
        <v>672</v>
      </c>
      <c r="B31" s="1009"/>
      <c r="C31" s="26">
        <f>SUM(C29:C30)</f>
        <v>40361</v>
      </c>
      <c r="D31" s="28"/>
    </row>
    <row r="32" spans="1:4" s="7" customFormat="1" ht="22.5" customHeight="1" thickBot="1">
      <c r="A32" s="1060" t="s">
        <v>205</v>
      </c>
      <c r="B32" s="1061"/>
      <c r="C32" s="910">
        <f>C28+C31</f>
        <v>4165901</v>
      </c>
      <c r="D32" s="14"/>
    </row>
    <row r="33" spans="1:3" s="7" customFormat="1" ht="19.5" customHeight="1">
      <c r="A33" s="434"/>
      <c r="B33" s="444"/>
      <c r="C33" s="9"/>
    </row>
    <row r="34" spans="1:3" s="7" customFormat="1" ht="19.5" customHeight="1">
      <c r="A34" s="434"/>
      <c r="B34" s="445"/>
      <c r="C34" s="9"/>
    </row>
    <row r="35" spans="1:3" ht="12.75">
      <c r="A35" s="827"/>
      <c r="B35" s="446"/>
      <c r="C35" s="5"/>
    </row>
    <row r="36" spans="1:3" ht="12.75">
      <c r="A36" s="827"/>
      <c r="B36" s="446"/>
      <c r="C36" s="5"/>
    </row>
    <row r="37" spans="1:3" ht="12.75">
      <c r="A37" s="827"/>
      <c r="B37" s="446"/>
      <c r="C37" s="5"/>
    </row>
    <row r="38" spans="1:3" ht="12.75">
      <c r="A38" s="827"/>
      <c r="B38" s="446"/>
      <c r="C38" s="5"/>
    </row>
    <row r="39" spans="1:3" ht="12.75">
      <c r="A39" s="827"/>
      <c r="B39" s="447"/>
      <c r="C39" s="5"/>
    </row>
    <row r="40" spans="1:3" ht="12.75">
      <c r="A40" s="827"/>
      <c r="B40" s="447"/>
      <c r="C40" s="5"/>
    </row>
    <row r="41" spans="1:3" ht="12.75">
      <c r="A41" s="827"/>
      <c r="B41" s="446"/>
      <c r="C41" s="4"/>
    </row>
    <row r="42" spans="1:3" ht="12.75">
      <c r="A42" s="827"/>
      <c r="B42" s="446"/>
      <c r="C42" s="4"/>
    </row>
    <row r="43" spans="1:3" ht="12.75">
      <c r="A43" s="827"/>
      <c r="B43" s="446"/>
      <c r="C43" s="4"/>
    </row>
    <row r="44" spans="1:3" ht="12.75">
      <c r="A44" s="827"/>
      <c r="B44" s="446"/>
      <c r="C44" s="4"/>
    </row>
    <row r="45" spans="1:3" ht="12.75">
      <c r="A45" s="827"/>
      <c r="B45" s="446"/>
      <c r="C45" s="4"/>
    </row>
    <row r="46" spans="1:3" ht="12.75">
      <c r="A46" s="827"/>
      <c r="B46" s="446"/>
      <c r="C46" s="4"/>
    </row>
    <row r="47" spans="1:3" ht="12.75">
      <c r="A47" s="827"/>
      <c r="B47" s="446"/>
      <c r="C47" s="4"/>
    </row>
    <row r="48" spans="1:3" ht="12.75">
      <c r="A48" s="827"/>
      <c r="B48" s="446"/>
      <c r="C48" s="4"/>
    </row>
    <row r="49" spans="1:3" ht="12.75">
      <c r="A49" s="827"/>
      <c r="B49" s="446"/>
      <c r="C49" s="4"/>
    </row>
    <row r="50" spans="1:3" ht="12.75">
      <c r="A50" s="827"/>
      <c r="B50" s="446"/>
      <c r="C50" s="4"/>
    </row>
    <row r="51" spans="1:3" ht="12.75">
      <c r="A51" s="827"/>
      <c r="B51" s="446"/>
      <c r="C51" s="4"/>
    </row>
    <row r="52" spans="1:3" ht="12.75">
      <c r="A52" s="827"/>
      <c r="B52" s="446"/>
      <c r="C52" s="4"/>
    </row>
    <row r="53" spans="1:3" ht="12.75">
      <c r="A53" s="827"/>
      <c r="B53" s="446"/>
      <c r="C53" s="4"/>
    </row>
  </sheetData>
  <sheetProtection/>
  <mergeCells count="10">
    <mergeCell ref="A22:B22"/>
    <mergeCell ref="A2:C2"/>
    <mergeCell ref="A31:B31"/>
    <mergeCell ref="A32:B32"/>
    <mergeCell ref="A4:B4"/>
    <mergeCell ref="A13:B13"/>
    <mergeCell ref="A19:B19"/>
    <mergeCell ref="A26:B26"/>
    <mergeCell ref="A27:B27"/>
    <mergeCell ref="A28:B28"/>
  </mergeCells>
  <hyperlinks>
    <hyperlink ref="B10" location="'12.sz.m.átadott pe'!A1" display="Működési célú pénzeszközátadás (részletezve 12. mellékleten)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2" r:id="rId3"/>
  <headerFooter alignWithMargins="0">
    <oddFooter>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workbookViewId="0" topLeftCell="N1">
      <selection activeCell="S6" sqref="S6"/>
    </sheetView>
  </sheetViews>
  <sheetFormatPr defaultColWidth="9.140625" defaultRowHeight="12.75"/>
  <cols>
    <col min="1" max="1" width="6.57421875" style="15" customWidth="1"/>
    <col min="2" max="2" width="34.8515625" style="15" bestFit="1" customWidth="1"/>
    <col min="3" max="3" width="11.28125" style="15" customWidth="1"/>
    <col min="4" max="4" width="12.57421875" style="15" customWidth="1"/>
    <col min="5" max="5" width="13.00390625" style="15" bestFit="1" customWidth="1"/>
    <col min="6" max="10" width="11.421875" style="15" customWidth="1"/>
    <col min="11" max="12" width="11.140625" style="15" customWidth="1"/>
    <col min="13" max="13" width="14.421875" style="15" customWidth="1"/>
    <col min="14" max="17" width="14.8515625" style="15" customWidth="1"/>
    <col min="18" max="19" width="14.57421875" style="15" customWidth="1"/>
    <col min="20" max="20" width="9.140625" style="15" customWidth="1"/>
    <col min="21" max="21" width="0.2890625" style="15" customWidth="1"/>
    <col min="22" max="22" width="9.140625" style="15" hidden="1" customWidth="1"/>
    <col min="23" max="23" width="41.00390625" style="15" customWidth="1"/>
    <col min="24" max="24" width="19.7109375" style="15" customWidth="1"/>
    <col min="25" max="25" width="19.8515625" style="15" customWidth="1"/>
    <col min="26" max="26" width="15.28125" style="15" customWidth="1"/>
    <col min="27" max="27" width="13.28125" style="15" customWidth="1"/>
    <col min="28" max="28" width="11.8515625" style="15" customWidth="1"/>
    <col min="29" max="16384" width="9.140625" style="15" customWidth="1"/>
  </cols>
  <sheetData>
    <row r="1" spans="2:18" s="59" customFormat="1" ht="15.75">
      <c r="B1" s="839"/>
      <c r="C1" s="839"/>
      <c r="D1" s="840"/>
      <c r="E1" s="840"/>
      <c r="F1" s="840"/>
      <c r="G1" s="840"/>
      <c r="H1" s="840"/>
      <c r="I1" s="840"/>
      <c r="J1" s="840"/>
      <c r="K1" s="840"/>
      <c r="L1" s="839"/>
      <c r="M1" s="839"/>
      <c r="R1" s="841" t="s">
        <v>14</v>
      </c>
    </row>
    <row r="2" spans="2:18" s="59" customFormat="1" ht="16.5" thickBot="1"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42"/>
    </row>
    <row r="3" spans="1:27" s="146" customFormat="1" ht="34.5" customHeight="1" thickTop="1">
      <c r="A3" s="1073" t="s">
        <v>54</v>
      </c>
      <c r="B3" s="1070" t="s">
        <v>268</v>
      </c>
      <c r="C3" s="1070" t="s">
        <v>248</v>
      </c>
      <c r="D3" s="1070" t="s">
        <v>249</v>
      </c>
      <c r="E3" s="1083" t="s">
        <v>250</v>
      </c>
      <c r="F3" s="1084"/>
      <c r="G3" s="1084"/>
      <c r="H3" s="1084"/>
      <c r="I3" s="1084"/>
      <c r="J3" s="1085"/>
      <c r="K3" s="1079" t="s">
        <v>251</v>
      </c>
      <c r="L3" s="1080"/>
      <c r="M3" s="1070" t="s">
        <v>666</v>
      </c>
      <c r="N3" s="1079" t="s">
        <v>247</v>
      </c>
      <c r="O3" s="1080"/>
      <c r="P3" s="1079" t="s">
        <v>252</v>
      </c>
      <c r="Q3" s="1080"/>
      <c r="R3" s="1076" t="s">
        <v>13</v>
      </c>
      <c r="W3" s="1067"/>
      <c r="X3" s="1067"/>
      <c r="Y3" s="1067"/>
      <c r="Z3" s="577"/>
      <c r="AA3" s="577"/>
    </row>
    <row r="4" spans="1:27" s="146" customFormat="1" ht="34.5" customHeight="1">
      <c r="A4" s="1074"/>
      <c r="B4" s="1071"/>
      <c r="C4" s="1071"/>
      <c r="D4" s="1071"/>
      <c r="E4" s="1086" t="s">
        <v>22</v>
      </c>
      <c r="F4" s="1087"/>
      <c r="G4" s="1087"/>
      <c r="H4" s="1088" t="s">
        <v>47</v>
      </c>
      <c r="I4" s="1089"/>
      <c r="J4" s="1090"/>
      <c r="K4" s="1081"/>
      <c r="L4" s="1082"/>
      <c r="M4" s="1071"/>
      <c r="N4" s="1081"/>
      <c r="O4" s="1082"/>
      <c r="P4" s="1081"/>
      <c r="Q4" s="1082"/>
      <c r="R4" s="1077"/>
      <c r="W4" s="1067"/>
      <c r="X4" s="1067"/>
      <c r="Y4" s="1067"/>
      <c r="Z4" s="577"/>
      <c r="AA4" s="577"/>
    </row>
    <row r="5" spans="1:27" s="146" customFormat="1" ht="34.5" customHeight="1" thickBot="1">
      <c r="A5" s="1075"/>
      <c r="B5" s="1072"/>
      <c r="C5" s="1072"/>
      <c r="D5" s="1072"/>
      <c r="E5" s="844" t="s">
        <v>254</v>
      </c>
      <c r="F5" s="844" t="s">
        <v>255</v>
      </c>
      <c r="G5" s="844" t="s">
        <v>256</v>
      </c>
      <c r="H5" s="844" t="s">
        <v>254</v>
      </c>
      <c r="I5" s="844" t="s">
        <v>255</v>
      </c>
      <c r="J5" s="844" t="s">
        <v>256</v>
      </c>
      <c r="K5" s="844" t="s">
        <v>22</v>
      </c>
      <c r="L5" s="844" t="s">
        <v>665</v>
      </c>
      <c r="M5" s="1072"/>
      <c r="N5" s="845" t="s">
        <v>22</v>
      </c>
      <c r="O5" s="845" t="s">
        <v>47</v>
      </c>
      <c r="P5" s="846" t="s">
        <v>22</v>
      </c>
      <c r="Q5" s="847" t="s">
        <v>47</v>
      </c>
      <c r="R5" s="1078"/>
      <c r="W5" s="1067"/>
      <c r="X5" s="1067"/>
      <c r="Y5" s="1067"/>
      <c r="Z5" s="577"/>
      <c r="AA5" s="577"/>
    </row>
    <row r="6" spans="1:27" s="146" customFormat="1" ht="34.5" customHeight="1" thickTop="1">
      <c r="A6" s="848">
        <v>1</v>
      </c>
      <c r="B6" s="849" t="s">
        <v>121</v>
      </c>
      <c r="C6" s="850">
        <v>900</v>
      </c>
      <c r="D6" s="850">
        <v>7000</v>
      </c>
      <c r="E6" s="850"/>
      <c r="F6" s="850">
        <v>982</v>
      </c>
      <c r="G6" s="850">
        <v>4866</v>
      </c>
      <c r="H6" s="850"/>
      <c r="I6" s="850"/>
      <c r="J6" s="850"/>
      <c r="K6" s="851"/>
      <c r="L6" s="850"/>
      <c r="M6" s="850"/>
      <c r="N6" s="852">
        <v>0</v>
      </c>
      <c r="O6" s="853">
        <v>0</v>
      </c>
      <c r="P6" s="853">
        <f>352437-982</f>
        <v>351455</v>
      </c>
      <c r="Q6" s="852">
        <v>8000</v>
      </c>
      <c r="R6" s="854">
        <f aca="true" t="shared" si="0" ref="R6:R13">SUM(C6:Q6)</f>
        <v>373203</v>
      </c>
      <c r="S6" s="825"/>
      <c r="W6" s="843"/>
      <c r="X6" s="843"/>
      <c r="Y6" s="843"/>
      <c r="Z6" s="577"/>
      <c r="AA6" s="577"/>
    </row>
    <row r="7" spans="1:27" s="146" customFormat="1" ht="34.5" customHeight="1">
      <c r="A7" s="855">
        <f>A6+1</f>
        <v>2</v>
      </c>
      <c r="B7" s="856" t="s">
        <v>60</v>
      </c>
      <c r="C7" s="857">
        <v>11232</v>
      </c>
      <c r="D7" s="858"/>
      <c r="E7" s="858"/>
      <c r="F7" s="858"/>
      <c r="G7" s="858"/>
      <c r="H7" s="858"/>
      <c r="I7" s="858"/>
      <c r="J7" s="858"/>
      <c r="K7" s="858"/>
      <c r="L7" s="858"/>
      <c r="M7" s="858"/>
      <c r="N7" s="858">
        <v>190</v>
      </c>
      <c r="O7" s="859">
        <v>207</v>
      </c>
      <c r="P7" s="859">
        <v>110993</v>
      </c>
      <c r="Q7" s="860"/>
      <c r="R7" s="854">
        <f t="shared" si="0"/>
        <v>122622</v>
      </c>
      <c r="W7" s="861"/>
      <c r="X7" s="289"/>
      <c r="Z7" s="825"/>
      <c r="AA7" s="862"/>
    </row>
    <row r="8" spans="1:27" s="146" customFormat="1" ht="34.5" customHeight="1">
      <c r="A8" s="855">
        <f aca="true" t="shared" si="1" ref="A8:A14">A7+1</f>
        <v>3</v>
      </c>
      <c r="B8" s="863" t="s">
        <v>61</v>
      </c>
      <c r="C8" s="864">
        <v>7028</v>
      </c>
      <c r="D8" s="865"/>
      <c r="E8" s="865"/>
      <c r="F8" s="865"/>
      <c r="G8" s="865"/>
      <c r="H8" s="865"/>
      <c r="I8" s="865"/>
      <c r="J8" s="865"/>
      <c r="K8" s="865"/>
      <c r="L8" s="865"/>
      <c r="M8" s="865"/>
      <c r="N8" s="865">
        <v>1254</v>
      </c>
      <c r="O8" s="866">
        <v>1853</v>
      </c>
      <c r="P8" s="866">
        <f>99679-1500</f>
        <v>98179</v>
      </c>
      <c r="Q8" s="866"/>
      <c r="R8" s="867">
        <f t="shared" si="0"/>
        <v>108314</v>
      </c>
      <c r="X8" s="825"/>
      <c r="Z8" s="825"/>
      <c r="AA8" s="862"/>
    </row>
    <row r="9" spans="1:27" s="861" customFormat="1" ht="34.5" customHeight="1">
      <c r="A9" s="855">
        <f t="shared" si="1"/>
        <v>4</v>
      </c>
      <c r="B9" s="868" t="s">
        <v>99</v>
      </c>
      <c r="C9" s="864">
        <v>67731</v>
      </c>
      <c r="D9" s="865"/>
      <c r="E9" s="865"/>
      <c r="F9" s="865"/>
      <c r="G9" s="869">
        <v>6761</v>
      </c>
      <c r="H9" s="865"/>
      <c r="I9" s="865"/>
      <c r="J9" s="865"/>
      <c r="K9" s="865">
        <v>2130</v>
      </c>
      <c r="L9" s="865"/>
      <c r="M9" s="865"/>
      <c r="N9" s="865">
        <v>4631</v>
      </c>
      <c r="O9" s="866"/>
      <c r="P9" s="870">
        <v>283908</v>
      </c>
      <c r="Q9" s="866"/>
      <c r="R9" s="867">
        <f t="shared" si="0"/>
        <v>365161</v>
      </c>
      <c r="X9" s="289"/>
      <c r="Z9" s="289"/>
      <c r="AA9" s="871"/>
    </row>
    <row r="10" spans="1:27" s="861" customFormat="1" ht="34.5" customHeight="1">
      <c r="A10" s="855">
        <f t="shared" si="1"/>
        <v>5</v>
      </c>
      <c r="B10" s="868" t="s">
        <v>221</v>
      </c>
      <c r="C10" s="864">
        <v>4230</v>
      </c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5">
        <v>74</v>
      </c>
      <c r="O10" s="866"/>
      <c r="P10" s="866">
        <v>25386</v>
      </c>
      <c r="Q10" s="866"/>
      <c r="R10" s="867">
        <f t="shared" si="0"/>
        <v>29690</v>
      </c>
      <c r="X10" s="289"/>
      <c r="Z10" s="289"/>
      <c r="AA10" s="871"/>
    </row>
    <row r="11" spans="1:25" s="861" customFormat="1" ht="34.5" customHeight="1">
      <c r="A11" s="855">
        <f t="shared" si="1"/>
        <v>6</v>
      </c>
      <c r="B11" s="868" t="s">
        <v>100</v>
      </c>
      <c r="C11" s="872">
        <v>27842</v>
      </c>
      <c r="D11" s="869"/>
      <c r="E11" s="869"/>
      <c r="F11" s="869"/>
      <c r="G11" s="869">
        <v>2038</v>
      </c>
      <c r="H11" s="869"/>
      <c r="I11" s="869"/>
      <c r="J11" s="869"/>
      <c r="K11" s="869"/>
      <c r="L11" s="869"/>
      <c r="M11" s="869"/>
      <c r="N11" s="869">
        <v>1120</v>
      </c>
      <c r="O11" s="873"/>
      <c r="P11" s="869">
        <v>191327</v>
      </c>
      <c r="Q11" s="869"/>
      <c r="R11" s="874">
        <f t="shared" si="0"/>
        <v>222327</v>
      </c>
      <c r="S11" s="875"/>
      <c r="T11" s="875"/>
      <c r="U11" s="875"/>
      <c r="W11" s="875"/>
      <c r="X11" s="875"/>
      <c r="Y11" s="875"/>
    </row>
    <row r="12" spans="1:25" s="861" customFormat="1" ht="34.5" customHeight="1">
      <c r="A12" s="855">
        <f t="shared" si="1"/>
        <v>7</v>
      </c>
      <c r="B12" s="868" t="s">
        <v>222</v>
      </c>
      <c r="C12" s="872">
        <v>35992</v>
      </c>
      <c r="D12" s="869"/>
      <c r="E12" s="869"/>
      <c r="F12" s="869"/>
      <c r="G12" s="869"/>
      <c r="H12" s="869"/>
      <c r="I12" s="869"/>
      <c r="J12" s="869"/>
      <c r="K12" s="869"/>
      <c r="L12" s="869"/>
      <c r="M12" s="869"/>
      <c r="N12" s="869">
        <v>3978</v>
      </c>
      <c r="O12" s="873"/>
      <c r="P12" s="869">
        <v>90085</v>
      </c>
      <c r="Q12" s="869"/>
      <c r="R12" s="874">
        <f t="shared" si="0"/>
        <v>130055</v>
      </c>
      <c r="S12" s="875"/>
      <c r="T12" s="875"/>
      <c r="U12" s="875"/>
      <c r="W12" s="875"/>
      <c r="X12" s="875"/>
      <c r="Y12" s="875"/>
    </row>
    <row r="13" spans="1:27" s="861" customFormat="1" ht="34.5" customHeight="1">
      <c r="A13" s="855">
        <f t="shared" si="1"/>
        <v>8</v>
      </c>
      <c r="B13" s="868" t="s">
        <v>62</v>
      </c>
      <c r="C13" s="864">
        <v>12008</v>
      </c>
      <c r="D13" s="865"/>
      <c r="E13" s="869"/>
      <c r="F13" s="869"/>
      <c r="G13" s="869">
        <v>4800</v>
      </c>
      <c r="H13" s="869"/>
      <c r="I13" s="869"/>
      <c r="J13" s="865"/>
      <c r="K13" s="865"/>
      <c r="L13" s="865"/>
      <c r="M13" s="865"/>
      <c r="N13" s="865">
        <v>265</v>
      </c>
      <c r="O13" s="876"/>
      <c r="P13" s="865">
        <v>28326</v>
      </c>
      <c r="Q13" s="865"/>
      <c r="R13" s="867">
        <f t="shared" si="0"/>
        <v>45399</v>
      </c>
      <c r="X13" s="289"/>
      <c r="Y13" s="289"/>
      <c r="Z13" s="289"/>
      <c r="AA13" s="871"/>
    </row>
    <row r="14" spans="1:27" s="146" customFormat="1" ht="34.5" customHeight="1" thickBot="1">
      <c r="A14" s="855">
        <f t="shared" si="1"/>
        <v>9</v>
      </c>
      <c r="B14" s="877" t="s">
        <v>63</v>
      </c>
      <c r="C14" s="878">
        <v>50500</v>
      </c>
      <c r="D14" s="879"/>
      <c r="E14" s="879">
        <v>1050000</v>
      </c>
      <c r="F14" s="879">
        <v>70000</v>
      </c>
      <c r="G14" s="879"/>
      <c r="H14" s="879"/>
      <c r="I14" s="879"/>
      <c r="J14" s="879"/>
      <c r="K14" s="879"/>
      <c r="L14" s="879"/>
      <c r="M14" s="879"/>
      <c r="N14" s="880">
        <v>72700</v>
      </c>
      <c r="O14" s="881">
        <v>228182</v>
      </c>
      <c r="P14" s="881"/>
      <c r="Q14" s="882"/>
      <c r="R14" s="883">
        <f>SUM(C14:Q14)</f>
        <v>1471382</v>
      </c>
      <c r="W14" s="861"/>
      <c r="X14" s="289"/>
      <c r="Y14" s="825"/>
      <c r="Z14" s="825"/>
      <c r="AA14" s="862"/>
    </row>
    <row r="15" spans="1:27" s="146" customFormat="1" ht="34.5" customHeight="1" thickBot="1" thickTop="1">
      <c r="A15" s="1068" t="s">
        <v>11</v>
      </c>
      <c r="B15" s="1069"/>
      <c r="C15" s="884">
        <f>SUM(C6:C14)</f>
        <v>217463</v>
      </c>
      <c r="D15" s="884">
        <f aca="true" t="shared" si="2" ref="D15:R15">SUM(D6:D14)</f>
        <v>7000</v>
      </c>
      <c r="E15" s="884">
        <f t="shared" si="2"/>
        <v>1050000</v>
      </c>
      <c r="F15" s="884">
        <f>SUM(F6:F14)</f>
        <v>70982</v>
      </c>
      <c r="G15" s="884">
        <f>SUM(G6:G14)</f>
        <v>18465</v>
      </c>
      <c r="H15" s="884">
        <f>SUM(H6:H14)</f>
        <v>0</v>
      </c>
      <c r="I15" s="884">
        <f>SUM(I6:I14)</f>
        <v>0</v>
      </c>
      <c r="J15" s="884">
        <f t="shared" si="2"/>
        <v>0</v>
      </c>
      <c r="K15" s="884">
        <f t="shared" si="2"/>
        <v>2130</v>
      </c>
      <c r="L15" s="884">
        <f t="shared" si="2"/>
        <v>0</v>
      </c>
      <c r="M15" s="884">
        <f t="shared" si="2"/>
        <v>0</v>
      </c>
      <c r="N15" s="884">
        <f t="shared" si="2"/>
        <v>84212</v>
      </c>
      <c r="O15" s="884">
        <f t="shared" si="2"/>
        <v>230242</v>
      </c>
      <c r="P15" s="884">
        <f t="shared" si="2"/>
        <v>1179659</v>
      </c>
      <c r="Q15" s="884">
        <f t="shared" si="2"/>
        <v>8000</v>
      </c>
      <c r="R15" s="885">
        <f t="shared" si="2"/>
        <v>2868153</v>
      </c>
      <c r="T15" s="825"/>
      <c r="W15" s="861"/>
      <c r="X15" s="289"/>
      <c r="Y15" s="825"/>
      <c r="Z15" s="825"/>
      <c r="AA15" s="862"/>
    </row>
    <row r="16" spans="2:27" s="59" customFormat="1" ht="16.5" thickTop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W16" s="861"/>
      <c r="X16" s="289"/>
      <c r="Y16" s="825"/>
      <c r="Z16" s="825"/>
      <c r="AA16" s="862"/>
    </row>
    <row r="17" spans="2:27" s="59" customFormat="1" ht="15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825"/>
      <c r="W17" s="861"/>
      <c r="X17" s="289"/>
      <c r="Y17" s="146"/>
      <c r="Z17" s="825"/>
      <c r="AA17" s="862"/>
    </row>
    <row r="18" spans="2:27" s="59" customFormat="1" ht="15.75">
      <c r="B18" s="88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825"/>
      <c r="W18" s="146"/>
      <c r="X18" s="289"/>
      <c r="Y18" s="825"/>
      <c r="Z18" s="825"/>
      <c r="AA18" s="862"/>
    </row>
    <row r="19" spans="2:18" s="59" customFormat="1" ht="15.75">
      <c r="B19" s="15"/>
      <c r="C19" s="15"/>
      <c r="D19" s="15"/>
      <c r="E19" s="887"/>
      <c r="F19" s="887"/>
      <c r="G19" s="887"/>
      <c r="H19" s="887"/>
      <c r="I19" s="887"/>
      <c r="J19" s="15"/>
      <c r="K19" s="15"/>
      <c r="L19" s="15"/>
      <c r="M19" s="15"/>
      <c r="N19" s="15"/>
      <c r="O19" s="15"/>
      <c r="P19" s="15"/>
      <c r="Q19" s="15"/>
      <c r="R19" s="825"/>
    </row>
    <row r="20" spans="2:18" s="59" customFormat="1" ht="15.7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825"/>
    </row>
    <row r="21" spans="2:28" s="59" customFormat="1" ht="15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825"/>
      <c r="W21" s="1067"/>
      <c r="X21" s="1067"/>
      <c r="Y21" s="1067"/>
      <c r="Z21" s="1067"/>
      <c r="AA21" s="577"/>
      <c r="AB21" s="577"/>
    </row>
    <row r="22" spans="2:28" s="59" customFormat="1" ht="15.7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825"/>
      <c r="W22" s="1067"/>
      <c r="X22" s="1067"/>
      <c r="Y22" s="1067"/>
      <c r="Z22" s="1067"/>
      <c r="AA22" s="577"/>
      <c r="AB22" s="577"/>
    </row>
    <row r="23" spans="2:28" s="59" customFormat="1" ht="15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W23" s="861"/>
      <c r="X23" s="289"/>
      <c r="Y23" s="825"/>
      <c r="Z23" s="825"/>
      <c r="AA23" s="825"/>
      <c r="AB23" s="862"/>
    </row>
    <row r="24" spans="2:28" s="59" customFormat="1" ht="15.7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825"/>
      <c r="W24" s="861"/>
      <c r="X24" s="289"/>
      <c r="Y24" s="825"/>
      <c r="Z24" s="825"/>
      <c r="AA24" s="825"/>
      <c r="AB24" s="862"/>
    </row>
    <row r="25" spans="2:28" s="59" customFormat="1" ht="15.7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825"/>
      <c r="W25" s="146"/>
      <c r="X25" s="825"/>
      <c r="Y25" s="825"/>
      <c r="Z25" s="825"/>
      <c r="AA25" s="825"/>
      <c r="AB25" s="862"/>
    </row>
    <row r="26" spans="2:28" s="59" customFormat="1" ht="15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825"/>
      <c r="W26" s="146"/>
      <c r="X26" s="825"/>
      <c r="Y26" s="825"/>
      <c r="Z26" s="825"/>
      <c r="AA26" s="825"/>
      <c r="AB26" s="862"/>
    </row>
    <row r="27" spans="2:28" s="59" customFormat="1" ht="15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825"/>
      <c r="W27" s="861"/>
      <c r="X27" s="289"/>
      <c r="Y27" s="825"/>
      <c r="Z27" s="825"/>
      <c r="AA27" s="825"/>
      <c r="AB27" s="862"/>
    </row>
    <row r="28" spans="2:28" s="59" customFormat="1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825"/>
      <c r="W28" s="861"/>
      <c r="X28" s="289"/>
      <c r="Y28" s="825"/>
      <c r="Z28" s="825"/>
      <c r="AA28" s="825"/>
      <c r="AB28" s="862"/>
    </row>
    <row r="29" spans="2:28" s="59" customFormat="1" ht="15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825"/>
      <c r="W29" s="861"/>
      <c r="X29" s="289"/>
      <c r="Y29" s="825"/>
      <c r="Z29" s="825"/>
      <c r="AA29" s="825"/>
      <c r="AB29" s="862"/>
    </row>
    <row r="30" spans="2:28" s="59" customFormat="1" ht="15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825"/>
      <c r="W30" s="861"/>
      <c r="X30" s="289"/>
      <c r="Y30" s="825"/>
      <c r="Z30" s="825"/>
      <c r="AA30" s="825"/>
      <c r="AB30" s="862"/>
    </row>
    <row r="31" spans="2:28" s="59" customFormat="1" ht="15.7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W31" s="861"/>
      <c r="X31" s="289"/>
      <c r="Y31" s="825"/>
      <c r="Z31" s="825"/>
      <c r="AA31" s="825"/>
      <c r="AB31" s="862"/>
    </row>
    <row r="32" spans="2:28" s="59" customFormat="1" ht="15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W32" s="861"/>
      <c r="X32" s="289"/>
      <c r="Y32" s="146"/>
      <c r="Z32" s="146"/>
      <c r="AA32" s="825"/>
      <c r="AB32" s="862"/>
    </row>
    <row r="33" spans="2:28" s="59" customFormat="1" ht="15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W33" s="146"/>
      <c r="X33" s="825"/>
      <c r="Y33" s="825"/>
      <c r="Z33" s="825"/>
      <c r="AA33" s="825"/>
      <c r="AB33" s="862"/>
    </row>
    <row r="34" spans="2:18" s="59" customFormat="1" ht="15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s="59" customFormat="1" ht="15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2:28" s="59" customFormat="1" ht="21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W36" s="1067"/>
      <c r="X36" s="1067"/>
      <c r="Y36" s="1067"/>
      <c r="Z36" s="1067"/>
      <c r="AA36" s="577"/>
      <c r="AB36" s="577"/>
    </row>
    <row r="37" spans="2:28" s="59" customFormat="1" ht="15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W37" s="1067"/>
      <c r="X37" s="1067"/>
      <c r="Y37" s="1067"/>
      <c r="Z37" s="1067"/>
      <c r="AA37" s="577"/>
      <c r="AB37" s="577"/>
    </row>
    <row r="38" spans="2:28" s="59" customFormat="1" ht="15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W38" s="861"/>
      <c r="X38" s="289"/>
      <c r="Y38" s="825"/>
      <c r="Z38" s="825"/>
      <c r="AA38" s="825"/>
      <c r="AB38" s="862"/>
    </row>
    <row r="39" spans="2:28" s="59" customFormat="1" ht="15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W39" s="861"/>
      <c r="X39" s="289"/>
      <c r="Y39" s="825"/>
      <c r="Z39" s="825"/>
      <c r="AA39" s="825"/>
      <c r="AB39" s="862"/>
    </row>
    <row r="40" spans="2:28" s="59" customFormat="1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W40" s="146"/>
      <c r="X40" s="825"/>
      <c r="Y40" s="825"/>
      <c r="Z40" s="825"/>
      <c r="AA40" s="825"/>
      <c r="AB40" s="862"/>
    </row>
    <row r="41" spans="2:28" s="59" customFormat="1" ht="15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W41" s="146"/>
      <c r="X41" s="825"/>
      <c r="Y41" s="825"/>
      <c r="Z41" s="825"/>
      <c r="AA41" s="825"/>
      <c r="AB41" s="862"/>
    </row>
    <row r="42" spans="2:28" s="59" customFormat="1" ht="15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W42" s="861"/>
      <c r="X42" s="289"/>
      <c r="Y42" s="825"/>
      <c r="Z42" s="825"/>
      <c r="AA42" s="825"/>
      <c r="AB42" s="862"/>
    </row>
    <row r="43" spans="2:28" s="59" customFormat="1" ht="15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W43" s="861"/>
      <c r="X43" s="289"/>
      <c r="Y43" s="825"/>
      <c r="Z43" s="825"/>
      <c r="AA43" s="825"/>
      <c r="AB43" s="862"/>
    </row>
    <row r="44" spans="2:28" s="59" customFormat="1" ht="15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W44" s="861"/>
      <c r="X44" s="825"/>
      <c r="Y44" s="825"/>
      <c r="Z44" s="825"/>
      <c r="AA44" s="825"/>
      <c r="AB44" s="862"/>
    </row>
    <row r="45" spans="2:28" s="59" customFormat="1" ht="15.7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W45" s="861"/>
      <c r="X45" s="289"/>
      <c r="Y45" s="825"/>
      <c r="Z45" s="825"/>
      <c r="AA45" s="825"/>
      <c r="AB45" s="862"/>
    </row>
    <row r="46" spans="2:28" s="59" customFormat="1" ht="15.7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W46" s="861"/>
      <c r="X46" s="289"/>
      <c r="Y46" s="825"/>
      <c r="Z46" s="825"/>
      <c r="AA46" s="825"/>
      <c r="AB46" s="862"/>
    </row>
    <row r="47" spans="2:28" s="59" customFormat="1" ht="15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W47" s="861"/>
      <c r="X47" s="289"/>
      <c r="Y47" s="146"/>
      <c r="Z47" s="146"/>
      <c r="AA47" s="825"/>
      <c r="AB47" s="862"/>
    </row>
    <row r="48" spans="2:28" s="59" customFormat="1" ht="15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W48" s="146"/>
      <c r="X48" s="825"/>
      <c r="Y48" s="825"/>
      <c r="Z48" s="825"/>
      <c r="AA48" s="825"/>
      <c r="AB48" s="862"/>
    </row>
    <row r="49" spans="2:18" s="59" customFormat="1" ht="15.7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2:25" s="59" customFormat="1" ht="15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W50" s="15"/>
      <c r="X50" s="15"/>
      <c r="Y50" s="15"/>
    </row>
    <row r="51" spans="2:25" s="59" customFormat="1" ht="15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W51" s="15"/>
      <c r="X51" s="15"/>
      <c r="Y51" s="15"/>
    </row>
    <row r="52" spans="2:25" s="59" customFormat="1" ht="15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W52" s="15"/>
      <c r="X52" s="15"/>
      <c r="Y52" s="15"/>
    </row>
    <row r="53" spans="2:25" s="59" customFormat="1" ht="15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W53" s="15"/>
      <c r="X53" s="15"/>
      <c r="Y53" s="15"/>
    </row>
    <row r="54" spans="2:25" s="59" customFormat="1" ht="15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W54" s="15"/>
      <c r="X54" s="15"/>
      <c r="Y54" s="15"/>
    </row>
    <row r="55" spans="2:25" s="59" customFormat="1" ht="15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W55" s="15"/>
      <c r="X55" s="15"/>
      <c r="Y55" s="15"/>
    </row>
    <row r="56" spans="2:25" s="59" customFormat="1" ht="15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W56" s="15"/>
      <c r="X56" s="15"/>
      <c r="Y56" s="15"/>
    </row>
  </sheetData>
  <sheetProtection/>
  <mergeCells count="24">
    <mergeCell ref="E3:J3"/>
    <mergeCell ref="M3:M5"/>
    <mergeCell ref="E4:G4"/>
    <mergeCell ref="H4:J4"/>
    <mergeCell ref="K3:L4"/>
    <mergeCell ref="N3:O4"/>
    <mergeCell ref="X36:X37"/>
    <mergeCell ref="Y36:Y37"/>
    <mergeCell ref="Z36:Z37"/>
    <mergeCell ref="W21:W22"/>
    <mergeCell ref="X21:X22"/>
    <mergeCell ref="Y21:Y22"/>
    <mergeCell ref="Z21:Z22"/>
    <mergeCell ref="W36:W37"/>
    <mergeCell ref="X3:X5"/>
    <mergeCell ref="W3:W5"/>
    <mergeCell ref="Y3:Y5"/>
    <mergeCell ref="A15:B15"/>
    <mergeCell ref="B3:B5"/>
    <mergeCell ref="C3:C5"/>
    <mergeCell ref="D3:D5"/>
    <mergeCell ref="A3:A5"/>
    <mergeCell ref="R3:R5"/>
    <mergeCell ref="P3:Q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scale="55" r:id="rId1"/>
  <headerFooter alignWithMargins="0">
    <oddHeader>&amp;C&amp;"Arial Black,Félkövér"&amp;16KÖLTSÉGVETÉSI SZERVEK BEVÉTELEI
2012
&amp;R&amp;"MS Sans Serif,Félkövér dőlt"5. számú melléklet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K15" sqref="K15"/>
    </sheetView>
  </sheetViews>
  <sheetFormatPr defaultColWidth="9.140625" defaultRowHeight="12.75"/>
  <cols>
    <col min="1" max="1" width="7.00390625" style="0" customWidth="1"/>
    <col min="2" max="2" width="27.57421875" style="0" customWidth="1"/>
    <col min="3" max="3" width="14.00390625" style="0" customWidth="1"/>
    <col min="4" max="4" width="13.421875" style="0" customWidth="1"/>
    <col min="5" max="5" width="11.00390625" style="0" customWidth="1"/>
    <col min="6" max="6" width="9.421875" style="0" customWidth="1"/>
    <col min="7" max="7" width="10.7109375" style="0" customWidth="1"/>
    <col min="8" max="8" width="11.57421875" style="0" customWidth="1"/>
    <col min="9" max="10" width="12.00390625" style="0" customWidth="1"/>
    <col min="11" max="11" width="13.140625" style="0" customWidth="1"/>
  </cols>
  <sheetData>
    <row r="1" spans="2:11" ht="16.5" thickBot="1">
      <c r="B1" s="6"/>
      <c r="C1" s="6"/>
      <c r="D1" s="6"/>
      <c r="E1" s="6"/>
      <c r="F1" s="16"/>
      <c r="G1" s="16"/>
      <c r="H1" s="16"/>
      <c r="I1" s="16"/>
      <c r="J1" s="16"/>
      <c r="K1" s="20" t="s">
        <v>14</v>
      </c>
    </row>
    <row r="2" spans="1:11" ht="32.25" customHeight="1" thickBot="1" thickTop="1">
      <c r="A2" s="1098" t="s">
        <v>54</v>
      </c>
      <c r="B2" s="1100" t="s">
        <v>268</v>
      </c>
      <c r="C2" s="1093" t="s">
        <v>258</v>
      </c>
      <c r="D2" s="1094"/>
      <c r="E2" s="1094"/>
      <c r="F2" s="1094"/>
      <c r="G2" s="1095"/>
      <c r="H2" s="1094" t="s">
        <v>262</v>
      </c>
      <c r="I2" s="1094"/>
      <c r="J2" s="1095"/>
      <c r="K2" s="1096" t="s">
        <v>10</v>
      </c>
    </row>
    <row r="3" spans="1:11" ht="66.75" customHeight="1" thickBot="1" thickTop="1">
      <c r="A3" s="1099"/>
      <c r="B3" s="1101"/>
      <c r="C3" s="107" t="s">
        <v>12</v>
      </c>
      <c r="D3" s="108" t="s">
        <v>257</v>
      </c>
      <c r="E3" s="109" t="s">
        <v>9</v>
      </c>
      <c r="F3" s="109" t="s">
        <v>21</v>
      </c>
      <c r="G3" s="109" t="s">
        <v>158</v>
      </c>
      <c r="H3" s="109" t="s">
        <v>259</v>
      </c>
      <c r="I3" s="108" t="s">
        <v>260</v>
      </c>
      <c r="J3" s="109" t="s">
        <v>261</v>
      </c>
      <c r="K3" s="1097"/>
    </row>
    <row r="4" spans="1:11" ht="32.25" customHeight="1" thickTop="1">
      <c r="A4" s="359">
        <v>1</v>
      </c>
      <c r="B4" s="362" t="s">
        <v>121</v>
      </c>
      <c r="C4" s="374">
        <v>229478</v>
      </c>
      <c r="D4" s="375">
        <v>61825</v>
      </c>
      <c r="E4" s="375">
        <v>73900</v>
      </c>
      <c r="F4" s="375">
        <v>0</v>
      </c>
      <c r="G4" s="375">
        <v>0</v>
      </c>
      <c r="H4" s="375">
        <v>8000</v>
      </c>
      <c r="I4" s="375"/>
      <c r="J4" s="375"/>
      <c r="K4" s="310">
        <f>SUM(C4:I4)</f>
        <v>373203</v>
      </c>
    </row>
    <row r="5" spans="1:11" s="21" customFormat="1" ht="29.25" customHeight="1">
      <c r="A5" s="77">
        <f>A4+1</f>
        <v>2</v>
      </c>
      <c r="B5" s="309" t="s">
        <v>60</v>
      </c>
      <c r="C5" s="197">
        <v>80677</v>
      </c>
      <c r="D5" s="197">
        <v>21317</v>
      </c>
      <c r="E5" s="197">
        <v>20421</v>
      </c>
      <c r="F5" s="197"/>
      <c r="G5" s="197"/>
      <c r="H5" s="197">
        <v>207</v>
      </c>
      <c r="I5" s="197"/>
      <c r="J5" s="363"/>
      <c r="K5" s="310">
        <f>SUM(C5:I5)</f>
        <v>122622</v>
      </c>
    </row>
    <row r="6" spans="1:11" s="21" customFormat="1" ht="29.25" customHeight="1">
      <c r="A6" s="77">
        <f aca="true" t="shared" si="0" ref="A6:A12">A5+1</f>
        <v>3</v>
      </c>
      <c r="B6" s="311" t="s">
        <v>61</v>
      </c>
      <c r="C6" s="136">
        <v>70227</v>
      </c>
      <c r="D6" s="136">
        <v>17733</v>
      </c>
      <c r="E6" s="136">
        <v>18501</v>
      </c>
      <c r="F6" s="136"/>
      <c r="G6" s="136"/>
      <c r="H6" s="136">
        <v>1853</v>
      </c>
      <c r="I6" s="136"/>
      <c r="J6" s="364"/>
      <c r="K6" s="137">
        <f aca="true" t="shared" si="1" ref="K6:K11">SUM(C6:I6)</f>
        <v>108314</v>
      </c>
    </row>
    <row r="7" spans="1:11" s="21" customFormat="1" ht="29.25" customHeight="1">
      <c r="A7" s="77">
        <f t="shared" si="0"/>
        <v>4</v>
      </c>
      <c r="B7" s="134" t="s">
        <v>99</v>
      </c>
      <c r="C7" s="136">
        <v>206006</v>
      </c>
      <c r="D7" s="136">
        <v>55258</v>
      </c>
      <c r="E7" s="136">
        <v>103897</v>
      </c>
      <c r="F7" s="136"/>
      <c r="G7" s="136"/>
      <c r="H7" s="136"/>
      <c r="I7" s="136"/>
      <c r="J7" s="364"/>
      <c r="K7" s="137">
        <f t="shared" si="1"/>
        <v>365161</v>
      </c>
    </row>
    <row r="8" spans="1:11" s="21" customFormat="1" ht="29.25" customHeight="1">
      <c r="A8" s="77">
        <f t="shared" si="0"/>
        <v>5</v>
      </c>
      <c r="B8" s="134" t="s">
        <v>221</v>
      </c>
      <c r="C8" s="136">
        <v>21684</v>
      </c>
      <c r="D8" s="136">
        <v>5549</v>
      </c>
      <c r="E8" s="136">
        <v>2457</v>
      </c>
      <c r="F8" s="136"/>
      <c r="G8" s="136"/>
      <c r="H8" s="136"/>
      <c r="I8" s="136"/>
      <c r="J8" s="364"/>
      <c r="K8" s="137">
        <f t="shared" si="1"/>
        <v>29690</v>
      </c>
    </row>
    <row r="9" spans="1:11" s="21" customFormat="1" ht="29.25" customHeight="1">
      <c r="A9" s="77">
        <f t="shared" si="0"/>
        <v>6</v>
      </c>
      <c r="B9" s="134" t="s">
        <v>100</v>
      </c>
      <c r="C9" s="366">
        <v>125631</v>
      </c>
      <c r="D9" s="366">
        <v>33579</v>
      </c>
      <c r="E9" s="366">
        <v>60773</v>
      </c>
      <c r="F9" s="366"/>
      <c r="G9" s="366">
        <v>2344</v>
      </c>
      <c r="H9" s="366"/>
      <c r="I9" s="366"/>
      <c r="J9" s="536"/>
      <c r="K9" s="537">
        <f t="shared" si="1"/>
        <v>222327</v>
      </c>
    </row>
    <row r="10" spans="1:11" s="21" customFormat="1" ht="29.25" customHeight="1">
      <c r="A10" s="77">
        <f t="shared" si="0"/>
        <v>7</v>
      </c>
      <c r="B10" s="134" t="s">
        <v>222</v>
      </c>
      <c r="C10" s="366">
        <v>51583</v>
      </c>
      <c r="D10" s="366">
        <v>13785</v>
      </c>
      <c r="E10" s="366">
        <v>64687</v>
      </c>
      <c r="F10" s="366"/>
      <c r="G10" s="366"/>
      <c r="H10" s="366"/>
      <c r="I10" s="366"/>
      <c r="J10" s="536"/>
      <c r="K10" s="537">
        <f t="shared" si="1"/>
        <v>130055</v>
      </c>
    </row>
    <row r="11" spans="1:11" s="125" customFormat="1" ht="29.25" customHeight="1">
      <c r="A11" s="77">
        <f t="shared" si="0"/>
        <v>8</v>
      </c>
      <c r="B11" s="311" t="s">
        <v>64</v>
      </c>
      <c r="C11" s="136">
        <v>19371</v>
      </c>
      <c r="D11" s="136">
        <v>5020</v>
      </c>
      <c r="E11" s="136">
        <v>21008</v>
      </c>
      <c r="F11" s="136"/>
      <c r="G11" s="136"/>
      <c r="H11" s="136"/>
      <c r="I11" s="136"/>
      <c r="J11" s="364"/>
      <c r="K11" s="137">
        <f t="shared" si="1"/>
        <v>45399</v>
      </c>
    </row>
    <row r="12" spans="1:11" s="125" customFormat="1" ht="29.25" customHeight="1" thickBot="1">
      <c r="A12" s="77">
        <f t="shared" si="0"/>
        <v>9</v>
      </c>
      <c r="B12" s="135" t="s">
        <v>63</v>
      </c>
      <c r="C12" s="198">
        <v>646467</v>
      </c>
      <c r="D12" s="198">
        <v>167100</v>
      </c>
      <c r="E12" s="198">
        <f>356933+72700</f>
        <v>429633</v>
      </c>
      <c r="F12" s="198"/>
      <c r="G12" s="427">
        <v>0</v>
      </c>
      <c r="H12" s="427">
        <f>228182-58000</f>
        <v>170182</v>
      </c>
      <c r="I12" s="198">
        <v>58000</v>
      </c>
      <c r="J12" s="365"/>
      <c r="K12" s="312">
        <f>SUM(C12:I12)</f>
        <v>1471382</v>
      </c>
    </row>
    <row r="13" spans="1:13" s="125" customFormat="1" ht="29.25" customHeight="1" thickBot="1" thickTop="1">
      <c r="A13" s="1091" t="s">
        <v>15</v>
      </c>
      <c r="B13" s="1092"/>
      <c r="C13" s="29">
        <f>SUM(C4:C12)</f>
        <v>1451124</v>
      </c>
      <c r="D13" s="29">
        <f aca="true" t="shared" si="2" ref="D13:K13">SUM(D4:D12)</f>
        <v>381166</v>
      </c>
      <c r="E13" s="29">
        <f t="shared" si="2"/>
        <v>795277</v>
      </c>
      <c r="F13" s="29">
        <f t="shared" si="2"/>
        <v>0</v>
      </c>
      <c r="G13" s="29">
        <f t="shared" si="2"/>
        <v>2344</v>
      </c>
      <c r="H13" s="29">
        <f t="shared" si="2"/>
        <v>180242</v>
      </c>
      <c r="I13" s="29">
        <f t="shared" si="2"/>
        <v>58000</v>
      </c>
      <c r="J13" s="29">
        <f t="shared" si="2"/>
        <v>0</v>
      </c>
      <c r="K13" s="888">
        <f t="shared" si="2"/>
        <v>2868153</v>
      </c>
      <c r="M13" s="313"/>
    </row>
    <row r="14" ht="13.5" thickTop="1"/>
    <row r="15" spans="2:11" ht="12.75">
      <c r="B15" s="361"/>
      <c r="C15" s="361"/>
      <c r="D15" s="361"/>
      <c r="E15" s="361"/>
      <c r="F15" s="361"/>
      <c r="K15" s="22"/>
    </row>
    <row r="16" spans="2:6" ht="12.75">
      <c r="B16" s="361"/>
      <c r="C16" s="361"/>
      <c r="D16" s="361"/>
      <c r="E16" s="361"/>
      <c r="F16" s="361"/>
    </row>
    <row r="17" spans="2:6" ht="12.75">
      <c r="B17" s="361"/>
      <c r="C17" s="138"/>
      <c r="D17" s="138"/>
      <c r="E17" s="138"/>
      <c r="F17" s="361"/>
    </row>
    <row r="18" spans="2:6" ht="12.75">
      <c r="B18" s="361"/>
      <c r="C18" s="361"/>
      <c r="D18" s="361"/>
      <c r="E18" s="361"/>
      <c r="F18" s="361"/>
    </row>
  </sheetData>
  <sheetProtection/>
  <mergeCells count="6">
    <mergeCell ref="A13:B13"/>
    <mergeCell ref="C2:G2"/>
    <mergeCell ref="H2:J2"/>
    <mergeCell ref="K2:K3"/>
    <mergeCell ref="A2:A3"/>
    <mergeCell ref="B2:B3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scale="96" r:id="rId1"/>
  <headerFooter alignWithMargins="0">
    <oddHeader>&amp;C&amp;"Arial Black,Félkövér"&amp;16KÖLTSÉGVETÉSI SZERVEK KIADÁSAI
2012
&amp;R&amp;"MS Sans Serif,Félkövér dőlt"6.számú melléklet&amp;"MS Sans Serif,Normál"
</oddHeader>
    <oddFooter>&amp;R&amp;D</oddFooter>
  </headerFooter>
  <rowBreaks count="1" manualBreakCount="1">
    <brk id="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48.28125" style="288" customWidth="1"/>
    <col min="2" max="7" width="14.8515625" style="148" customWidth="1"/>
    <col min="8" max="8" width="18.421875" style="148" customWidth="1"/>
    <col min="9" max="16384" width="9.140625" style="148" customWidth="1"/>
  </cols>
  <sheetData>
    <row r="2" spans="6:7" ht="12.75">
      <c r="F2" s="1102" t="s">
        <v>481</v>
      </c>
      <c r="G2" s="1102"/>
    </row>
    <row r="3" spans="6:7" ht="12.75">
      <c r="F3" s="147"/>
      <c r="G3" s="147"/>
    </row>
    <row r="4" spans="1:7" ht="19.5">
      <c r="A4" s="1110" t="s">
        <v>484</v>
      </c>
      <c r="B4" s="1110"/>
      <c r="C4" s="1110"/>
      <c r="D4" s="1110"/>
      <c r="E4" s="1110"/>
      <c r="F4" s="1110"/>
      <c r="G4" s="1110"/>
    </row>
    <row r="5" spans="2:7" ht="20.25" customHeight="1" thickBot="1">
      <c r="B5" s="149"/>
      <c r="C5" s="149"/>
      <c r="D5" s="149"/>
      <c r="E5" s="150"/>
      <c r="F5" s="150"/>
      <c r="G5" s="454" t="s">
        <v>435</v>
      </c>
    </row>
    <row r="6" spans="1:8" ht="36.75" customHeight="1">
      <c r="A6" s="1108" t="s">
        <v>23</v>
      </c>
      <c r="B6" s="1103" t="s">
        <v>432</v>
      </c>
      <c r="C6" s="1104"/>
      <c r="D6" s="1105"/>
      <c r="E6" s="1106" t="s">
        <v>433</v>
      </c>
      <c r="F6" s="1106"/>
      <c r="G6" s="1107"/>
      <c r="H6" s="453"/>
    </row>
    <row r="7" spans="1:7" ht="41.25" customHeight="1" thickBot="1">
      <c r="A7" s="1109"/>
      <c r="B7" s="170" t="s">
        <v>160</v>
      </c>
      <c r="C7" s="170" t="s">
        <v>161</v>
      </c>
      <c r="D7" s="170" t="s">
        <v>11</v>
      </c>
      <c r="E7" s="170" t="s">
        <v>160</v>
      </c>
      <c r="F7" s="170" t="s">
        <v>185</v>
      </c>
      <c r="G7" s="171" t="s">
        <v>11</v>
      </c>
    </row>
    <row r="8" spans="1:7" ht="30" customHeight="1">
      <c r="A8" s="153" t="s">
        <v>105</v>
      </c>
      <c r="B8" s="152">
        <v>50</v>
      </c>
      <c r="C8" s="152">
        <v>9.5</v>
      </c>
      <c r="D8" s="458">
        <f>B8+C8</f>
        <v>59.5</v>
      </c>
      <c r="E8" s="455">
        <v>50</v>
      </c>
      <c r="F8" s="152">
        <v>9.5</v>
      </c>
      <c r="G8" s="336">
        <f>E8+F8</f>
        <v>59.5</v>
      </c>
    </row>
    <row r="9" spans="1:7" ht="30" customHeight="1">
      <c r="A9" s="169" t="s">
        <v>102</v>
      </c>
      <c r="B9" s="331">
        <v>28</v>
      </c>
      <c r="C9" s="331">
        <v>9</v>
      </c>
      <c r="D9" s="331">
        <f>B9+C9</f>
        <v>37</v>
      </c>
      <c r="E9" s="456">
        <v>28</v>
      </c>
      <c r="F9" s="331">
        <v>9</v>
      </c>
      <c r="G9" s="335">
        <f>E9+F9</f>
        <v>37</v>
      </c>
    </row>
    <row r="10" spans="1:7" ht="30" customHeight="1">
      <c r="A10" s="154" t="s">
        <v>61</v>
      </c>
      <c r="B10" s="152">
        <v>22.5</v>
      </c>
      <c r="C10" s="152">
        <v>11.5</v>
      </c>
      <c r="D10" s="152">
        <f aca="true" t="shared" si="0" ref="D10:D16">B10+C10</f>
        <v>34</v>
      </c>
      <c r="E10" s="455">
        <v>22.5</v>
      </c>
      <c r="F10" s="152">
        <v>11.5</v>
      </c>
      <c r="G10" s="336">
        <f aca="true" t="shared" si="1" ref="G10:G16">E10+F10</f>
        <v>34</v>
      </c>
    </row>
    <row r="11" spans="1:7" ht="30" customHeight="1">
      <c r="A11" s="154" t="s">
        <v>174</v>
      </c>
      <c r="B11" s="152">
        <f>71.5-1-0.5</f>
        <v>70</v>
      </c>
      <c r="C11" s="152">
        <f>23.5+2</f>
        <v>25.5</v>
      </c>
      <c r="D11" s="152">
        <f t="shared" si="0"/>
        <v>95.5</v>
      </c>
      <c r="E11" s="455">
        <f>71.5-1-0.5</f>
        <v>70</v>
      </c>
      <c r="F11" s="152">
        <f>23.5+2</f>
        <v>25.5</v>
      </c>
      <c r="G11" s="336">
        <f t="shared" si="1"/>
        <v>95.5</v>
      </c>
    </row>
    <row r="12" spans="1:7" ht="30" customHeight="1">
      <c r="A12" s="337" t="s">
        <v>220</v>
      </c>
      <c r="B12" s="151">
        <v>10.5</v>
      </c>
      <c r="C12" s="151">
        <v>0.5</v>
      </c>
      <c r="D12" s="152">
        <f t="shared" si="0"/>
        <v>11</v>
      </c>
      <c r="E12" s="457">
        <v>10.5</v>
      </c>
      <c r="F12" s="151">
        <v>0.5</v>
      </c>
      <c r="G12" s="336">
        <f t="shared" si="1"/>
        <v>11</v>
      </c>
    </row>
    <row r="13" spans="1:7" ht="30" customHeight="1">
      <c r="A13" s="153" t="s">
        <v>100</v>
      </c>
      <c r="B13" s="152">
        <f>63.5-5-1</f>
        <v>57.5</v>
      </c>
      <c r="C13" s="152">
        <v>7.5</v>
      </c>
      <c r="D13" s="152">
        <f t="shared" si="0"/>
        <v>65</v>
      </c>
      <c r="E13" s="455">
        <f>63.5-5-1</f>
        <v>57.5</v>
      </c>
      <c r="F13" s="152">
        <v>7.5</v>
      </c>
      <c r="G13" s="336">
        <f t="shared" si="1"/>
        <v>65</v>
      </c>
    </row>
    <row r="14" spans="1:7" ht="30" customHeight="1">
      <c r="A14" s="153" t="s">
        <v>103</v>
      </c>
      <c r="B14" s="152">
        <v>5</v>
      </c>
      <c r="C14" s="151">
        <v>4.5</v>
      </c>
      <c r="D14" s="151">
        <f t="shared" si="0"/>
        <v>9.5</v>
      </c>
      <c r="E14" s="455">
        <v>5</v>
      </c>
      <c r="F14" s="151">
        <v>4.5</v>
      </c>
      <c r="G14" s="338">
        <f t="shared" si="1"/>
        <v>9.5</v>
      </c>
    </row>
    <row r="15" spans="1:7" ht="30" customHeight="1">
      <c r="A15" s="339" t="s">
        <v>219</v>
      </c>
      <c r="B15" s="151">
        <v>32.5</v>
      </c>
      <c r="C15" s="151">
        <v>0</v>
      </c>
      <c r="D15" s="151">
        <f t="shared" si="0"/>
        <v>32.5</v>
      </c>
      <c r="E15" s="457">
        <v>32.5</v>
      </c>
      <c r="F15" s="151">
        <v>0</v>
      </c>
      <c r="G15" s="338">
        <f t="shared" si="1"/>
        <v>32.5</v>
      </c>
    </row>
    <row r="16" spans="1:7" ht="30" customHeight="1">
      <c r="A16" s="153" t="s">
        <v>104</v>
      </c>
      <c r="B16" s="151">
        <v>189</v>
      </c>
      <c r="C16" s="151">
        <v>104</v>
      </c>
      <c r="D16" s="151">
        <f t="shared" si="0"/>
        <v>293</v>
      </c>
      <c r="E16" s="457">
        <v>189</v>
      </c>
      <c r="F16" s="151">
        <v>104</v>
      </c>
      <c r="G16" s="338">
        <f t="shared" si="1"/>
        <v>293</v>
      </c>
    </row>
    <row r="17" spans="1:7" ht="30" customHeight="1" thickBot="1">
      <c r="A17" s="155" t="s">
        <v>106</v>
      </c>
      <c r="B17" s="156">
        <f aca="true" t="shared" si="2" ref="B17:G17">SUM(B8:B16)</f>
        <v>465</v>
      </c>
      <c r="C17" s="156">
        <f t="shared" si="2"/>
        <v>172</v>
      </c>
      <c r="D17" s="156">
        <f t="shared" si="2"/>
        <v>637</v>
      </c>
      <c r="E17" s="451">
        <f t="shared" si="2"/>
        <v>465</v>
      </c>
      <c r="F17" s="156">
        <f t="shared" si="2"/>
        <v>172</v>
      </c>
      <c r="G17" s="452">
        <f t="shared" si="2"/>
        <v>637</v>
      </c>
    </row>
    <row r="18" ht="13.5" thickBot="1"/>
    <row r="19" spans="1:7" ht="30.75" customHeight="1" thickBot="1">
      <c r="A19" s="583" t="s">
        <v>434</v>
      </c>
      <c r="B19" s="584"/>
      <c r="C19" s="584"/>
      <c r="D19" s="584"/>
      <c r="E19" s="584"/>
      <c r="F19" s="584"/>
      <c r="G19" s="585">
        <v>20</v>
      </c>
    </row>
  </sheetData>
  <sheetProtection/>
  <mergeCells count="5">
    <mergeCell ref="F2:G2"/>
    <mergeCell ref="B6:D6"/>
    <mergeCell ref="E6:G6"/>
    <mergeCell ref="A6:A7"/>
    <mergeCell ref="A4:G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D11" sqref="D11"/>
    </sheetView>
  </sheetViews>
  <sheetFormatPr defaultColWidth="9.140625" defaultRowHeight="12.75"/>
  <cols>
    <col min="1" max="1" width="9.140625" style="262" customWidth="1"/>
    <col min="2" max="2" width="54.28125" style="262" customWidth="1"/>
    <col min="3" max="3" width="5.57421875" style="509" customWidth="1"/>
    <col min="4" max="4" width="14.140625" style="524" customWidth="1"/>
    <col min="5" max="5" width="15.28125" style="262" customWidth="1"/>
    <col min="6" max="6" width="15.140625" style="262" customWidth="1"/>
    <col min="7" max="16384" width="9.140625" style="262" customWidth="1"/>
  </cols>
  <sheetData>
    <row r="1" spans="1:7" ht="15.75">
      <c r="A1" s="1111" t="s">
        <v>689</v>
      </c>
      <c r="B1" s="1111"/>
      <c r="C1" s="1111"/>
      <c r="D1" s="1111"/>
      <c r="E1" s="1111"/>
      <c r="F1" s="1111"/>
      <c r="G1" s="389"/>
    </row>
    <row r="2" spans="1:7" ht="16.5" thickBot="1">
      <c r="A2" s="487"/>
      <c r="B2" s="389"/>
      <c r="C2" s="389"/>
      <c r="D2" s="488"/>
      <c r="E2" s="389"/>
      <c r="F2" s="389" t="s">
        <v>14</v>
      </c>
      <c r="G2" s="389"/>
    </row>
    <row r="3" spans="1:6" s="489" customFormat="1" ht="31.5" customHeight="1" thickBot="1">
      <c r="A3" s="160" t="s">
        <v>31</v>
      </c>
      <c r="B3" s="161" t="s">
        <v>304</v>
      </c>
      <c r="C3" s="161"/>
      <c r="D3" s="162" t="s">
        <v>24</v>
      </c>
      <c r="E3" s="161" t="s">
        <v>65</v>
      </c>
      <c r="F3" s="163" t="s">
        <v>66</v>
      </c>
    </row>
    <row r="4" spans="1:8" s="495" customFormat="1" ht="29.25" customHeight="1">
      <c r="A4" s="384">
        <v>1</v>
      </c>
      <c r="B4" s="490" t="s">
        <v>153</v>
      </c>
      <c r="C4" s="491" t="s">
        <v>67</v>
      </c>
      <c r="D4" s="492">
        <v>87085</v>
      </c>
      <c r="E4" s="493">
        <v>78331</v>
      </c>
      <c r="F4" s="494">
        <f>(D4-E4)</f>
        <v>8754</v>
      </c>
      <c r="H4" s="496"/>
    </row>
    <row r="5" spans="1:8" ht="29.25" customHeight="1">
      <c r="A5" s="384">
        <f>A4+1</f>
        <v>2</v>
      </c>
      <c r="B5" s="497" t="s">
        <v>223</v>
      </c>
      <c r="C5" s="498" t="s">
        <v>67</v>
      </c>
      <c r="D5" s="492">
        <v>123880</v>
      </c>
      <c r="E5" s="493">
        <v>102102</v>
      </c>
      <c r="F5" s="494">
        <f>(D5-E5)</f>
        <v>21778</v>
      </c>
      <c r="H5" s="263"/>
    </row>
    <row r="6" spans="1:8" ht="29.25" customHeight="1">
      <c r="A6" s="384">
        <f>A5+1</f>
        <v>3</v>
      </c>
      <c r="B6" s="497" t="s">
        <v>224</v>
      </c>
      <c r="C6" s="498" t="s">
        <v>67</v>
      </c>
      <c r="D6" s="499">
        <v>592816</v>
      </c>
      <c r="E6" s="499">
        <f>537907+65601-33126</f>
        <v>570382</v>
      </c>
      <c r="F6" s="494">
        <f>(D6-E6)</f>
        <v>22434</v>
      </c>
      <c r="H6" s="263"/>
    </row>
    <row r="7" spans="1:8" ht="29.25" customHeight="1">
      <c r="A7" s="384">
        <f>A6+1</f>
        <v>4</v>
      </c>
      <c r="B7" s="497" t="s">
        <v>295</v>
      </c>
      <c r="C7" s="498" t="s">
        <v>67</v>
      </c>
      <c r="D7" s="492">
        <v>1500</v>
      </c>
      <c r="E7" s="493"/>
      <c r="F7" s="494">
        <f>(D7-E7)</f>
        <v>1500</v>
      </c>
      <c r="H7" s="263"/>
    </row>
    <row r="8" spans="1:8" ht="29.25" customHeight="1">
      <c r="A8" s="384">
        <f>A7+1</f>
        <v>5</v>
      </c>
      <c r="B8" s="500" t="s">
        <v>298</v>
      </c>
      <c r="C8" s="501" t="s">
        <v>67</v>
      </c>
      <c r="D8" s="502">
        <v>3800</v>
      </c>
      <c r="E8" s="503"/>
      <c r="F8" s="494">
        <f>(D8-E8)</f>
        <v>3800</v>
      </c>
      <c r="H8" s="263"/>
    </row>
    <row r="9" spans="1:8" ht="29.25" customHeight="1">
      <c r="A9" s="384">
        <f aca="true" t="shared" si="0" ref="A9:A15">A8+1</f>
        <v>6</v>
      </c>
      <c r="B9" s="500" t="s">
        <v>443</v>
      </c>
      <c r="C9" s="501" t="s">
        <v>67</v>
      </c>
      <c r="D9" s="504">
        <v>5100</v>
      </c>
      <c r="E9" s="503"/>
      <c r="F9" s="505">
        <f aca="true" t="shared" si="1" ref="F9:F15">(D9-E9)</f>
        <v>5100</v>
      </c>
      <c r="H9" s="263"/>
    </row>
    <row r="10" spans="1:8" ht="29.25" customHeight="1">
      <c r="A10" s="384">
        <f t="shared" si="0"/>
        <v>7</v>
      </c>
      <c r="B10" s="506" t="s">
        <v>297</v>
      </c>
      <c r="C10" s="501" t="s">
        <v>67</v>
      </c>
      <c r="D10" s="504">
        <v>1500</v>
      </c>
      <c r="E10" s="503"/>
      <c r="F10" s="505">
        <f t="shared" si="1"/>
        <v>1500</v>
      </c>
      <c r="H10" s="263"/>
    </row>
    <row r="11" spans="1:8" ht="29.25" customHeight="1">
      <c r="A11" s="384">
        <f t="shared" si="0"/>
        <v>8</v>
      </c>
      <c r="B11" s="497" t="s">
        <v>230</v>
      </c>
      <c r="C11" s="501" t="s">
        <v>67</v>
      </c>
      <c r="D11" s="504">
        <v>10000</v>
      </c>
      <c r="E11" s="503"/>
      <c r="F11" s="505">
        <f t="shared" si="1"/>
        <v>10000</v>
      </c>
      <c r="H11" s="263"/>
    </row>
    <row r="12" spans="1:8" ht="29.25" customHeight="1">
      <c r="A12" s="384">
        <f t="shared" si="0"/>
        <v>9</v>
      </c>
      <c r="B12" s="497" t="s">
        <v>299</v>
      </c>
      <c r="C12" s="501" t="s">
        <v>67</v>
      </c>
      <c r="D12" s="504">
        <v>3450</v>
      </c>
      <c r="E12" s="503"/>
      <c r="F12" s="505">
        <f t="shared" si="1"/>
        <v>3450</v>
      </c>
      <c r="H12" s="507"/>
    </row>
    <row r="13" spans="1:8" ht="29.25" customHeight="1">
      <c r="A13" s="384">
        <f t="shared" si="0"/>
        <v>10</v>
      </c>
      <c r="B13" s="497" t="s">
        <v>301</v>
      </c>
      <c r="C13" s="501" t="s">
        <v>67</v>
      </c>
      <c r="D13" s="504">
        <v>3563</v>
      </c>
      <c r="E13" s="503"/>
      <c r="F13" s="505">
        <f t="shared" si="1"/>
        <v>3563</v>
      </c>
      <c r="H13" s="507"/>
    </row>
    <row r="14" spans="1:8" ht="29.25" customHeight="1">
      <c r="A14" s="384">
        <f t="shared" si="0"/>
        <v>11</v>
      </c>
      <c r="B14" s="508" t="s">
        <v>225</v>
      </c>
      <c r="C14" s="501" t="s">
        <v>67</v>
      </c>
      <c r="D14" s="504">
        <v>3000</v>
      </c>
      <c r="E14" s="503"/>
      <c r="F14" s="505">
        <f t="shared" si="1"/>
        <v>3000</v>
      </c>
      <c r="H14" s="263"/>
    </row>
    <row r="15" spans="1:8" ht="29.25" customHeight="1" thickBot="1">
      <c r="A15" s="384">
        <f t="shared" si="0"/>
        <v>12</v>
      </c>
      <c r="B15" s="506" t="s">
        <v>300</v>
      </c>
      <c r="C15" s="501" t="s">
        <v>67</v>
      </c>
      <c r="D15" s="504">
        <v>6000</v>
      </c>
      <c r="E15" s="503"/>
      <c r="F15" s="505">
        <f t="shared" si="1"/>
        <v>6000</v>
      </c>
      <c r="H15" s="263"/>
    </row>
    <row r="16" spans="1:8" ht="31.5" customHeight="1" thickBot="1">
      <c r="A16" s="1112" t="s">
        <v>11</v>
      </c>
      <c r="B16" s="1113"/>
      <c r="C16" s="159" t="s">
        <v>67</v>
      </c>
      <c r="D16" s="261">
        <f>SUM(D4:D15)</f>
        <v>841694</v>
      </c>
      <c r="E16" s="261">
        <f>SUM(E4:E15)</f>
        <v>750815</v>
      </c>
      <c r="F16" s="261">
        <f>SUM(F4:F15)</f>
        <v>90879</v>
      </c>
      <c r="H16" s="263"/>
    </row>
    <row r="17" spans="1:6" ht="15.75">
      <c r="A17" s="389"/>
      <c r="B17" s="389"/>
      <c r="C17" s="390"/>
      <c r="D17" s="391"/>
      <c r="E17" s="391"/>
      <c r="F17" s="391"/>
    </row>
    <row r="18" spans="1:6" ht="14.25">
      <c r="A18" s="1111" t="s">
        <v>690</v>
      </c>
      <c r="B18" s="1111"/>
      <c r="C18" s="1111"/>
      <c r="D18" s="1111"/>
      <c r="E18" s="1111"/>
      <c r="F18" s="1111"/>
    </row>
    <row r="19" spans="1:6" ht="13.5" thickBot="1">
      <c r="A19" s="509"/>
      <c r="B19" s="509"/>
      <c r="D19" s="509"/>
      <c r="E19" s="509"/>
      <c r="F19" s="509"/>
    </row>
    <row r="20" spans="1:6" ht="29.25" customHeight="1" thickBot="1">
      <c r="A20" s="160" t="s">
        <v>31</v>
      </c>
      <c r="B20" s="161" t="s">
        <v>188</v>
      </c>
      <c r="C20" s="161"/>
      <c r="D20" s="162" t="s">
        <v>24</v>
      </c>
      <c r="E20" s="161" t="s">
        <v>65</v>
      </c>
      <c r="F20" s="163" t="s">
        <v>66</v>
      </c>
    </row>
    <row r="21" spans="1:8" ht="29.25" customHeight="1">
      <c r="A21" s="510">
        <v>1</v>
      </c>
      <c r="B21" s="511" t="s">
        <v>303</v>
      </c>
      <c r="C21" s="512" t="s">
        <v>68</v>
      </c>
      <c r="D21" s="513">
        <v>595100</v>
      </c>
      <c r="E21" s="514">
        <f>402227+97933</f>
        <v>500160</v>
      </c>
      <c r="F21" s="515">
        <f>(D21-E21)</f>
        <v>94940</v>
      </c>
      <c r="H21" s="263"/>
    </row>
    <row r="22" spans="1:6" ht="29.25" customHeight="1">
      <c r="A22" s="516">
        <f>A21+1</f>
        <v>2</v>
      </c>
      <c r="B22" s="517" t="s">
        <v>296</v>
      </c>
      <c r="C22" s="518" t="s">
        <v>68</v>
      </c>
      <c r="D22" s="519">
        <v>22701</v>
      </c>
      <c r="E22" s="520">
        <v>16640</v>
      </c>
      <c r="F22" s="521">
        <f>(D22-E22)</f>
        <v>6061</v>
      </c>
    </row>
    <row r="23" spans="1:6" ht="29.25" customHeight="1">
      <c r="A23" s="384">
        <f>A22+1</f>
        <v>3</v>
      </c>
      <c r="B23" s="497" t="s">
        <v>229</v>
      </c>
      <c r="C23" s="522" t="s">
        <v>68</v>
      </c>
      <c r="D23" s="492">
        <v>30000</v>
      </c>
      <c r="E23" s="493"/>
      <c r="F23" s="523">
        <f>(D23-E23)</f>
        <v>30000</v>
      </c>
    </row>
    <row r="24" spans="1:6" ht="29.25" customHeight="1">
      <c r="A24" s="384">
        <f>A23+1</f>
        <v>4</v>
      </c>
      <c r="B24" s="497" t="s">
        <v>176</v>
      </c>
      <c r="C24" s="522" t="s">
        <v>68</v>
      </c>
      <c r="D24" s="492">
        <v>5000</v>
      </c>
      <c r="E24" s="493"/>
      <c r="F24" s="523">
        <f>(D24-E24)</f>
        <v>5000</v>
      </c>
    </row>
    <row r="25" spans="1:6" ht="29.25" customHeight="1" thickBot="1">
      <c r="A25" s="384">
        <f>A24+1</f>
        <v>5</v>
      </c>
      <c r="B25" s="490" t="s">
        <v>184</v>
      </c>
      <c r="C25" s="498" t="s">
        <v>68</v>
      </c>
      <c r="D25" s="492">
        <v>2000</v>
      </c>
      <c r="E25" s="493"/>
      <c r="F25" s="523">
        <f>(D25-E25)</f>
        <v>2000</v>
      </c>
    </row>
    <row r="26" spans="1:6" ht="29.25" customHeight="1" thickBot="1">
      <c r="A26" s="1112" t="s">
        <v>11</v>
      </c>
      <c r="B26" s="1114"/>
      <c r="C26" s="159" t="s">
        <v>68</v>
      </c>
      <c r="D26" s="33">
        <f>SUM(D21:D25)</f>
        <v>654801</v>
      </c>
      <c r="E26" s="33">
        <f>SUM(E21:E25)</f>
        <v>516800</v>
      </c>
      <c r="F26" s="33">
        <f>SUM(F21:F25)</f>
        <v>138001</v>
      </c>
    </row>
    <row r="28" spans="5:6" ht="12.75">
      <c r="E28" s="524"/>
      <c r="F28" s="524"/>
    </row>
    <row r="30" ht="12.75">
      <c r="B30" s="525"/>
    </row>
    <row r="31" ht="12.75">
      <c r="F31" s="524"/>
    </row>
  </sheetData>
  <sheetProtection/>
  <mergeCells count="4">
    <mergeCell ref="A1:F1"/>
    <mergeCell ref="A16:B16"/>
    <mergeCell ref="A26:B26"/>
    <mergeCell ref="A18:F18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portrait" paperSize="9" scale="81" r:id="rId1"/>
  <headerFooter alignWithMargins="0">
    <oddHeader>&amp;CÖNKORMÁNYZATI BERUHÁZÁSOK ÉS FELÚJÍTÁSOK
2012
&amp;R&amp;"Arial CE,Félkövér dőlt"8/a számú melléklet&amp;"Arial CE,Normál"
</oddHeader>
    <oddFooter>&amp;C
&amp;R&amp;D</oddFooter>
  </headerFooter>
  <colBreaks count="1" manualBreakCount="1">
    <brk id="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titkar1</cp:lastModifiedBy>
  <cp:lastPrinted>2012-02-15T13:36:19Z</cp:lastPrinted>
  <dcterms:created xsi:type="dcterms:W3CDTF">2000-01-07T08:44:52Z</dcterms:created>
  <dcterms:modified xsi:type="dcterms:W3CDTF">2012-03-12T13:12:45Z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